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7875" activeTab="1"/>
  </bookViews>
  <sheets>
    <sheet name="Criteria weights" sheetId="2" r:id="rId1"/>
    <sheet name="Evaluation matrix" sheetId="1" r:id="rId2"/>
  </sheets>
  <calcPr calcId="145621"/>
</workbook>
</file>

<file path=xl/calcChain.xml><?xml version="1.0" encoding="utf-8"?>
<calcChain xmlns="http://schemas.openxmlformats.org/spreadsheetml/2006/main">
  <c r="S33" i="1" l="1"/>
  <c r="Z19" i="1" s="1"/>
  <c r="R33" i="1"/>
  <c r="Y19" i="1" s="1"/>
  <c r="Q33" i="1"/>
  <c r="X8" i="1" s="1"/>
  <c r="P33" i="1"/>
  <c r="W3" i="1" s="1"/>
  <c r="Q3" i="1"/>
  <c r="R3" i="1"/>
  <c r="Y3" i="1" s="1"/>
  <c r="S3" i="1"/>
  <c r="Q4" i="1"/>
  <c r="R4" i="1"/>
  <c r="S4" i="1"/>
  <c r="Q5" i="1"/>
  <c r="R5" i="1"/>
  <c r="S5" i="1"/>
  <c r="Z5" i="1" s="1"/>
  <c r="Q6" i="1"/>
  <c r="R6" i="1"/>
  <c r="S6" i="1"/>
  <c r="Q7" i="1"/>
  <c r="R7" i="1"/>
  <c r="Y7" i="1" s="1"/>
  <c r="S7" i="1"/>
  <c r="Q8" i="1"/>
  <c r="R8" i="1"/>
  <c r="S8" i="1"/>
  <c r="Q9" i="1"/>
  <c r="R9" i="1"/>
  <c r="S9" i="1"/>
  <c r="Z9" i="1" s="1"/>
  <c r="Q10" i="1"/>
  <c r="R10" i="1"/>
  <c r="S10" i="1"/>
  <c r="Q11" i="1"/>
  <c r="R11" i="1"/>
  <c r="Y11" i="1" s="1"/>
  <c r="S11" i="1"/>
  <c r="Q12" i="1"/>
  <c r="R12" i="1"/>
  <c r="S12" i="1"/>
  <c r="Q13" i="1"/>
  <c r="R13" i="1"/>
  <c r="S13" i="1"/>
  <c r="Z13" i="1" s="1"/>
  <c r="Q14" i="1"/>
  <c r="R14" i="1"/>
  <c r="S14" i="1"/>
  <c r="Q15" i="1"/>
  <c r="R15" i="1"/>
  <c r="Y15" i="1" s="1"/>
  <c r="S15" i="1"/>
  <c r="Q16" i="1"/>
  <c r="R16" i="1"/>
  <c r="S16" i="1"/>
  <c r="Q17" i="1"/>
  <c r="R17" i="1"/>
  <c r="S17" i="1"/>
  <c r="Z17" i="1" s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" i="1"/>
  <c r="B16" i="2"/>
  <c r="A11" i="2"/>
  <c r="A12" i="2"/>
  <c r="A13" i="2"/>
  <c r="B13" i="2" s="1"/>
  <c r="B11" i="2"/>
  <c r="B12" i="2"/>
  <c r="B10" i="2"/>
  <c r="A10" i="2"/>
  <c r="L2" i="2"/>
  <c r="H3" i="2"/>
  <c r="L3" i="2" s="1"/>
  <c r="I3" i="2"/>
  <c r="J3" i="2"/>
  <c r="K3" i="2"/>
  <c r="H4" i="2"/>
  <c r="L4" i="2" s="1"/>
  <c r="I4" i="2"/>
  <c r="J4" i="2"/>
  <c r="K4" i="2"/>
  <c r="H5" i="2"/>
  <c r="L5" i="2" s="1"/>
  <c r="I5" i="2"/>
  <c r="J5" i="2"/>
  <c r="K5" i="2"/>
  <c r="I2" i="2"/>
  <c r="J2" i="2"/>
  <c r="K2" i="2"/>
  <c r="H2" i="2"/>
  <c r="C6" i="2"/>
  <c r="D6" i="2"/>
  <c r="E6" i="2"/>
  <c r="B6" i="2"/>
  <c r="D5" i="2"/>
  <c r="C5" i="2"/>
  <c r="C4" i="2"/>
  <c r="B5" i="2"/>
  <c r="B4" i="2"/>
  <c r="B3" i="2"/>
  <c r="E4" i="2"/>
  <c r="X32" i="1" l="1"/>
  <c r="X24" i="1"/>
  <c r="X3" i="1"/>
  <c r="X20" i="1"/>
  <c r="X28" i="1"/>
  <c r="X13" i="1"/>
  <c r="X18" i="1"/>
  <c r="Z16" i="1"/>
  <c r="X14" i="1"/>
  <c r="Z12" i="1"/>
  <c r="X10" i="1"/>
  <c r="Z8" i="1"/>
  <c r="X6" i="1"/>
  <c r="Z4" i="1"/>
  <c r="X26" i="1"/>
  <c r="X11" i="1"/>
  <c r="Y16" i="1"/>
  <c r="Y12" i="1"/>
  <c r="Y8" i="1"/>
  <c r="Y4" i="1"/>
  <c r="Z18" i="1"/>
  <c r="Y17" i="1"/>
  <c r="Z14" i="1"/>
  <c r="Y13" i="1"/>
  <c r="Z10" i="1"/>
  <c r="Y9" i="1"/>
  <c r="Z6" i="1"/>
  <c r="Y5" i="1"/>
  <c r="Y18" i="1"/>
  <c r="Z15" i="1"/>
  <c r="Y14" i="1"/>
  <c r="Z11" i="1"/>
  <c r="Y10" i="1"/>
  <c r="Z7" i="1"/>
  <c r="Y6" i="1"/>
  <c r="Z3" i="1"/>
  <c r="X30" i="1"/>
  <c r="X22" i="1"/>
  <c r="X4" i="1"/>
  <c r="W16" i="1"/>
  <c r="W7" i="1"/>
  <c r="X31" i="1"/>
  <c r="X29" i="1"/>
  <c r="X27" i="1"/>
  <c r="X25" i="1"/>
  <c r="X23" i="1"/>
  <c r="X21" i="1"/>
  <c r="X19" i="1"/>
  <c r="W17" i="1"/>
  <c r="W15" i="1"/>
  <c r="X12" i="1"/>
  <c r="W10" i="1"/>
  <c r="W8" i="1"/>
  <c r="X5" i="1"/>
  <c r="W18" i="1"/>
  <c r="W9" i="1"/>
  <c r="W31" i="1"/>
  <c r="W29" i="1"/>
  <c r="W27" i="1"/>
  <c r="W25" i="1"/>
  <c r="W23" i="1"/>
  <c r="W21" i="1"/>
  <c r="W19" i="1"/>
  <c r="X16" i="1"/>
  <c r="W14" i="1"/>
  <c r="W12" i="1"/>
  <c r="X9" i="1"/>
  <c r="X7" i="1"/>
  <c r="W5" i="1"/>
  <c r="W32" i="1"/>
  <c r="W30" i="1"/>
  <c r="W28" i="1"/>
  <c r="W26" i="1"/>
  <c r="W24" i="1"/>
  <c r="W22" i="1"/>
  <c r="W20" i="1"/>
  <c r="X17" i="1"/>
  <c r="X15" i="1"/>
  <c r="W13" i="1"/>
  <c r="W11" i="1"/>
  <c r="W6" i="1"/>
  <c r="W4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W35" i="1" l="1"/>
  <c r="X35" i="1"/>
  <c r="W36" i="1"/>
  <c r="Z36" i="1"/>
  <c r="X36" i="1"/>
  <c r="Y35" i="1"/>
  <c r="Y36" i="1"/>
  <c r="Z35" i="1"/>
  <c r="B14" i="2"/>
  <c r="B19" i="2" s="1"/>
  <c r="AD7" i="1" l="1"/>
  <c r="AF8" i="1"/>
  <c r="AF21" i="1"/>
  <c r="AF20" i="1"/>
  <c r="AF28" i="1"/>
  <c r="AF18" i="1"/>
  <c r="AD11" i="1"/>
  <c r="AD10" i="1"/>
  <c r="AD14" i="1"/>
  <c r="AD22" i="1"/>
  <c r="AF25" i="1"/>
  <c r="AD13" i="1"/>
  <c r="AD20" i="1"/>
  <c r="AF26" i="1"/>
  <c r="AF30" i="1"/>
  <c r="AD23" i="1"/>
  <c r="AD5" i="1"/>
  <c r="AD31" i="1"/>
  <c r="AD29" i="1"/>
  <c r="AD4" i="1"/>
  <c r="AF31" i="1"/>
  <c r="AD3" i="1"/>
  <c r="AD16" i="1"/>
  <c r="AD25" i="1"/>
  <c r="AF10" i="1"/>
  <c r="AF9" i="1"/>
  <c r="AF5" i="1"/>
  <c r="AD8" i="1"/>
  <c r="AF27" i="1"/>
  <c r="AD27" i="1"/>
  <c r="AD26" i="1"/>
  <c r="AD19" i="1"/>
  <c r="AF11" i="1"/>
  <c r="AD18" i="1"/>
  <c r="AG18" i="1" s="1"/>
  <c r="AD15" i="1"/>
  <c r="AF22" i="1"/>
  <c r="AF29" i="1"/>
  <c r="AD9" i="1"/>
  <c r="AD30" i="1"/>
  <c r="AG30" i="1" s="1"/>
  <c r="AD28" i="1"/>
  <c r="AD12" i="1"/>
  <c r="AF3" i="1"/>
  <c r="AF16" i="1"/>
  <c r="AF24" i="1"/>
  <c r="AF14" i="1"/>
  <c r="AF7" i="1"/>
  <c r="AG7" i="1" s="1"/>
  <c r="AF32" i="1"/>
  <c r="AF23" i="1"/>
  <c r="AG23" i="1" s="1"/>
  <c r="AF6" i="1"/>
  <c r="AF15" i="1"/>
  <c r="AF12" i="1"/>
  <c r="AD32" i="1"/>
  <c r="AD17" i="1"/>
  <c r="AF4" i="1"/>
  <c r="AF17" i="1"/>
  <c r="AF13" i="1"/>
  <c r="AG13" i="1" s="1"/>
  <c r="AD24" i="1"/>
  <c r="AF19" i="1"/>
  <c r="AD6" i="1"/>
  <c r="AD21" i="1"/>
  <c r="AG10" i="1" l="1"/>
  <c r="AG20" i="1"/>
  <c r="AG29" i="1"/>
  <c r="AG11" i="1"/>
  <c r="AG21" i="1"/>
  <c r="AG32" i="1"/>
  <c r="AG8" i="1"/>
  <c r="AG25" i="1"/>
  <c r="AG5" i="1"/>
  <c r="AG4" i="1"/>
  <c r="AG14" i="1"/>
  <c r="AG27" i="1"/>
  <c r="AG3" i="1"/>
  <c r="AG31" i="1"/>
  <c r="AG6" i="1"/>
  <c r="AG28" i="1"/>
  <c r="AG9" i="1"/>
  <c r="AG22" i="1"/>
  <c r="AG15" i="1"/>
  <c r="AG26" i="1"/>
  <c r="AG12" i="1"/>
  <c r="AG19" i="1"/>
  <c r="AG24" i="1"/>
  <c r="AG17" i="1"/>
  <c r="AG16" i="1"/>
  <c r="AH31" i="1" l="1"/>
  <c r="AH25" i="1"/>
  <c r="AH16" i="1"/>
  <c r="AH30" i="1"/>
  <c r="AH10" i="1"/>
  <c r="AH15" i="1"/>
  <c r="AH6" i="1"/>
  <c r="AH14" i="1"/>
  <c r="AH11" i="1"/>
  <c r="AH7" i="1"/>
  <c r="AH27" i="1"/>
  <c r="AH29" i="1"/>
  <c r="AH20" i="1"/>
  <c r="AH22" i="1"/>
  <c r="AH17" i="1"/>
  <c r="AH26" i="1"/>
  <c r="AH24" i="1"/>
  <c r="AH32" i="1"/>
  <c r="AH28" i="1"/>
  <c r="AH3" i="1"/>
  <c r="AH5" i="1"/>
  <c r="AH8" i="1"/>
  <c r="AH23" i="1"/>
  <c r="AH4" i="1"/>
  <c r="AH9" i="1"/>
  <c r="AH19" i="1"/>
  <c r="AH12" i="1"/>
  <c r="AH18" i="1"/>
  <c r="AH13" i="1"/>
  <c r="AH21" i="1"/>
</calcChain>
</file>

<file path=xl/sharedStrings.xml><?xml version="1.0" encoding="utf-8"?>
<sst xmlns="http://schemas.openxmlformats.org/spreadsheetml/2006/main" count="387" uniqueCount="125">
  <si>
    <t>Product Quality</t>
  </si>
  <si>
    <t>Service Quality</t>
  </si>
  <si>
    <t>Delivery Time</t>
  </si>
  <si>
    <t>Price</t>
  </si>
  <si>
    <t>Supp.</t>
  </si>
  <si>
    <t>Supplier 1</t>
  </si>
  <si>
    <t>Supplier 2</t>
  </si>
  <si>
    <t>Supplier 3</t>
  </si>
  <si>
    <t>Supplier 4</t>
  </si>
  <si>
    <t>Supplier 5</t>
  </si>
  <si>
    <t>Supplier 6</t>
  </si>
  <si>
    <t>Supplier 7</t>
  </si>
  <si>
    <t>Supplier 8</t>
  </si>
  <si>
    <t>Supplier 9</t>
  </si>
  <si>
    <t>Supplier 10</t>
  </si>
  <si>
    <t>Supplier 11</t>
  </si>
  <si>
    <t>Supplier 12</t>
  </si>
  <si>
    <t>Supplier 13</t>
  </si>
  <si>
    <t>Supplier 14</t>
  </si>
  <si>
    <t>Supplier 15</t>
  </si>
  <si>
    <t>Supplier 16</t>
  </si>
  <si>
    <t>Supplier 17</t>
  </si>
  <si>
    <t>Supplier 18</t>
  </si>
  <si>
    <t>Supplier 19</t>
  </si>
  <si>
    <t>Supplier 20</t>
  </si>
  <si>
    <t>Supplier 21</t>
  </si>
  <si>
    <t>Supplier 22</t>
  </si>
  <si>
    <t>Supplier 23</t>
  </si>
  <si>
    <t>Supplier 24</t>
  </si>
  <si>
    <t>Supplier 25</t>
  </si>
  <si>
    <t>Supplier 26</t>
  </si>
  <si>
    <t>Supplier 27</t>
  </si>
  <si>
    <t>Supplier 28</t>
  </si>
  <si>
    <t>Supplier 29</t>
  </si>
  <si>
    <t>Supplier 30</t>
  </si>
  <si>
    <t>S</t>
  </si>
  <si>
    <t>Priority vector</t>
  </si>
  <si>
    <t>b vector</t>
  </si>
  <si>
    <t>CI=</t>
  </si>
  <si>
    <t>RI=</t>
  </si>
  <si>
    <t>CR=</t>
  </si>
  <si>
    <t>Consistency check</t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</si>
  <si>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charset val="238"/>
      </rPr>
      <t>max</t>
    </r>
  </si>
  <si>
    <t>weights</t>
  </si>
  <si>
    <t>Normalized decision matrix</t>
  </si>
  <si>
    <t>Weighted decision normalized matrix</t>
  </si>
  <si>
    <t>PIS</t>
  </si>
  <si>
    <t>NIS</t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</si>
  <si>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 xml:space="preserve">1 </t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</si>
  <si>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</si>
  <si>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</si>
  <si>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</si>
  <si>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</si>
  <si>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</si>
  <si>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</si>
  <si>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</si>
  <si>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</si>
  <si>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</si>
  <si>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</si>
  <si>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</si>
  <si>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</si>
  <si>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</si>
  <si>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</si>
  <si>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</si>
  <si>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</si>
  <si>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</si>
  <si>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</si>
  <si>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</si>
  <si>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</si>
  <si>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</si>
  <si>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</si>
  <si>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</si>
  <si>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</si>
  <si>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</si>
  <si>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</si>
  <si>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</si>
  <si>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</si>
  <si>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</si>
  <si>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1 </t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</si>
  <si>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</si>
  <si>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</si>
  <si>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</si>
  <si>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</si>
  <si>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</si>
  <si>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</si>
  <si>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</si>
  <si>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</si>
  <si>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</si>
  <si>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</si>
  <si>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</si>
  <si>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</si>
  <si>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</si>
  <si>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</si>
  <si>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</si>
  <si>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</si>
  <si>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</si>
  <si>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</si>
  <si>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</si>
  <si>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</si>
  <si>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</si>
  <si>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</si>
  <si>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</si>
  <si>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</si>
  <si>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</si>
  <si>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</si>
  <si>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</si>
  <si>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</si>
  <si>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</si>
  <si>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t>Distances</t>
  </si>
  <si>
    <t>From PIS</t>
  </si>
  <si>
    <t>From NIS</t>
  </si>
  <si>
    <t>Relative</t>
  </si>
  <si>
    <t>Rank</t>
  </si>
  <si>
    <t>Extremely Good</t>
  </si>
  <si>
    <t>Very Good</t>
  </si>
  <si>
    <t>Exteremely Good</t>
  </si>
  <si>
    <t>Good</t>
  </si>
  <si>
    <t>Fast</t>
  </si>
  <si>
    <t>Very Fast</t>
  </si>
  <si>
    <t>Extremely Fast</t>
  </si>
  <si>
    <t>Extremely High</t>
  </si>
  <si>
    <t>Very High</t>
  </si>
  <si>
    <t>High</t>
  </si>
  <si>
    <t>Evaluation decision matrix (linguistic values)</t>
  </si>
  <si>
    <t>Evaluation decision matrix (quantified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</si>
</sst>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2" fontId="0" fillId="0" borderId="1" xfId="0" applyNumberFormat="1" applyBorder="1"/>
    <xf numFmtId="2" fontId="0" fillId="0" borderId="1" xfId="0" applyNumberFormat="1" applyBorder="1"/>
    <xf numFmtId="0" fontId="2" fillId="0" borderId="1" xfId="0" applyFont="1" applyFill="1" applyBorder="1"/>
    <xf numFmtId="0" fontId="0" fillId="2" borderId="1" xfId="0" applyFill="1" applyBorder="1"/>
    <xf numFmtId="0" fontId="0" fillId="0" borderId="0" xfId="0" applyFill="1" applyBorder="1"/>
    <xf numFmtId="0" fontId="3" fillId="0" borderId="1" xfId="0" applyFont="1" applyBorder="1"/>
    <xf numFmtId="165" fontId="0" fillId="0" borderId="1" xfId="0" applyNumberFormat="1" applyBorder="1"/>
    <xf numFmtId="0" fontId="0" fillId="0" borderId="1" xfId="0" applyFill="1" applyBorder="1" applyAlignment="1">
      <alignment horizontal="right"/>
    </xf>
    <xf numFmtId="0" fontId="0" fillId="0" borderId="2" xfId="0" applyBorder="1"/>
    <xf numFmtId="0" fontId="0" fillId="0" borderId="0" xfId="0" applyFill="1" applyBorder="1" applyAlignment="1">
      <alignment horizontal="right"/>
    </xf>
    <xf numFmtId="164" fontId="0" fillId="0" borderId="0" xfId="0" applyNumberFormat="1" applyBorder="1"/>
    <xf numFmtId="0" fontId="5" fillId="0" borderId="1" xfId="0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C1" workbookViewId="0">
      <selection activeCell="C6" sqref="C6"/>
    </sheetView>
  </sheetViews>
  <sheetFormatPr defaultRowHeight="15" x14ac:dyDescent="0.25"/>
  <cols>
    <col min="1" max="1" width="16.85546875" bestFit="1" customWidth="1"/>
    <col min="2" max="2" width="14.85546875" bestFit="1" customWidth="1"/>
    <col min="3" max="3" width="14.42578125" bestFit="1" customWidth="1"/>
    <col min="4" max="4" width="13.42578125" bestFit="1" customWidth="1"/>
    <col min="7" max="8" width="14.85546875" bestFit="1" customWidth="1"/>
    <col min="9" max="9" width="14.42578125" bestFit="1" customWidth="1"/>
    <col min="10" max="10" width="13.42578125" bestFit="1" customWidth="1"/>
    <col min="12" max="12" width="13.7109375" bestFit="1" customWidth="1"/>
  </cols>
  <sheetData>
    <row r="1" spans="1:12" x14ac:dyDescent="0.25">
      <c r="A1" s="4"/>
      <c r="B1" s="4" t="s">
        <v>0</v>
      </c>
      <c r="C1" s="4" t="s">
        <v>1</v>
      </c>
      <c r="D1" s="4" t="s">
        <v>2</v>
      </c>
      <c r="E1" s="4" t="s">
        <v>3</v>
      </c>
      <c r="G1" s="4"/>
      <c r="H1" s="5" t="s">
        <v>0</v>
      </c>
      <c r="I1" s="5" t="s">
        <v>1</v>
      </c>
      <c r="J1" s="5" t="s">
        <v>2</v>
      </c>
      <c r="K1" s="5" t="s">
        <v>3</v>
      </c>
      <c r="L1" s="6" t="s">
        <v>36</v>
      </c>
    </row>
    <row r="2" spans="1:12" x14ac:dyDescent="0.25">
      <c r="A2" s="4" t="s">
        <v>0</v>
      </c>
      <c r="B2" s="9">
        <v>1</v>
      </c>
      <c r="C2" s="9">
        <v>3</v>
      </c>
      <c r="D2" s="9">
        <v>7</v>
      </c>
      <c r="E2" s="9">
        <v>5</v>
      </c>
      <c r="G2" s="4" t="s">
        <v>0</v>
      </c>
      <c r="H2" s="7">
        <f>B2/B$6</f>
        <v>0.59659090909090917</v>
      </c>
      <c r="I2" s="7">
        <f t="shared" ref="I2:K2" si="0">C2/C$6</f>
        <v>0.66176470588235292</v>
      </c>
      <c r="J2" s="7">
        <f t="shared" si="0"/>
        <v>0.4375</v>
      </c>
      <c r="K2" s="7">
        <f t="shared" si="0"/>
        <v>0.5357142857142857</v>
      </c>
      <c r="L2" s="8">
        <f>AVERAGE(H2:K2)</f>
        <v>0.55789247517188689</v>
      </c>
    </row>
    <row r="3" spans="1:12" x14ac:dyDescent="0.25">
      <c r="A3" s="4" t="s">
        <v>1</v>
      </c>
      <c r="B3" s="9">
        <f>1/C2</f>
        <v>0.33333333333333331</v>
      </c>
      <c r="C3" s="9">
        <v>1</v>
      </c>
      <c r="D3" s="9">
        <v>5</v>
      </c>
      <c r="E3" s="9">
        <v>3</v>
      </c>
      <c r="G3" s="4" t="s">
        <v>1</v>
      </c>
      <c r="H3" s="7">
        <f t="shared" ref="H3:H5" si="1">B3/B$6</f>
        <v>0.19886363636363638</v>
      </c>
      <c r="I3" s="7">
        <f t="shared" ref="I3:I5" si="2">C3/C$6</f>
        <v>0.22058823529411764</v>
      </c>
      <c r="J3" s="7">
        <f t="shared" ref="J3:J5" si="3">D3/D$6</f>
        <v>0.3125</v>
      </c>
      <c r="K3" s="7">
        <f t="shared" ref="K3:K5" si="4">E3/E$6</f>
        <v>0.3214285714285714</v>
      </c>
      <c r="L3" s="8">
        <f t="shared" ref="L3:L5" si="5">AVERAGE(H3:K3)</f>
        <v>0.26334511077158135</v>
      </c>
    </row>
    <row r="4" spans="1:12" x14ac:dyDescent="0.25">
      <c r="A4" s="4" t="s">
        <v>2</v>
      </c>
      <c r="B4" s="9">
        <f>1/D2</f>
        <v>0.14285714285714285</v>
      </c>
      <c r="C4" s="9">
        <f>1/D3</f>
        <v>0.2</v>
      </c>
      <c r="D4" s="9">
        <v>1</v>
      </c>
      <c r="E4" s="9">
        <f>1/3</f>
        <v>0.33333333333333331</v>
      </c>
      <c r="G4" s="4" t="s">
        <v>2</v>
      </c>
      <c r="H4" s="7">
        <f t="shared" si="1"/>
        <v>8.5227272727272735E-2</v>
      </c>
      <c r="I4" s="7">
        <f t="shared" si="2"/>
        <v>4.4117647058823532E-2</v>
      </c>
      <c r="J4" s="7">
        <f t="shared" si="3"/>
        <v>6.25E-2</v>
      </c>
      <c r="K4" s="7">
        <f t="shared" si="4"/>
        <v>3.5714285714285712E-2</v>
      </c>
      <c r="L4" s="8">
        <f t="shared" si="5"/>
        <v>5.68898013750955E-2</v>
      </c>
    </row>
    <row r="5" spans="1:12" x14ac:dyDescent="0.25">
      <c r="A5" s="4" t="s">
        <v>3</v>
      </c>
      <c r="B5" s="9">
        <f>1/E2</f>
        <v>0.2</v>
      </c>
      <c r="C5" s="9">
        <f>1/E3</f>
        <v>0.33333333333333331</v>
      </c>
      <c r="D5" s="9">
        <f>1/E4</f>
        <v>3</v>
      </c>
      <c r="E5" s="9">
        <v>1</v>
      </c>
      <c r="G5" s="4" t="s">
        <v>3</v>
      </c>
      <c r="H5" s="7">
        <f t="shared" si="1"/>
        <v>0.11931818181818184</v>
      </c>
      <c r="I5" s="7">
        <f t="shared" si="2"/>
        <v>7.3529411764705885E-2</v>
      </c>
      <c r="J5" s="7">
        <f t="shared" si="3"/>
        <v>0.1875</v>
      </c>
      <c r="K5" s="7">
        <f t="shared" si="4"/>
        <v>0.10714285714285714</v>
      </c>
      <c r="L5" s="8">
        <f t="shared" si="5"/>
        <v>0.12187261268143622</v>
      </c>
    </row>
    <row r="6" spans="1:12" x14ac:dyDescent="0.25">
      <c r="A6" s="2" t="s">
        <v>35</v>
      </c>
      <c r="B6" s="10">
        <f>SUM(B2:B5)</f>
        <v>1.676190476190476</v>
      </c>
      <c r="C6" s="10">
        <f t="shared" ref="C6:E6" si="6">SUM(C2:C5)</f>
        <v>4.5333333333333332</v>
      </c>
      <c r="D6" s="10">
        <f t="shared" si="6"/>
        <v>16</v>
      </c>
      <c r="E6" s="10">
        <f t="shared" si="6"/>
        <v>9.3333333333333339</v>
      </c>
    </row>
    <row r="7" spans="1:12" x14ac:dyDescent="0.25">
      <c r="A7" s="1"/>
    </row>
    <row r="8" spans="1:12" x14ac:dyDescent="0.25">
      <c r="A8" s="13" t="s">
        <v>41</v>
      </c>
    </row>
    <row r="9" spans="1:12" x14ac:dyDescent="0.25">
      <c r="A9" s="11" t="s">
        <v>37</v>
      </c>
      <c r="B9" s="14" t="s">
        <v>42</v>
      </c>
    </row>
    <row r="10" spans="1:12" x14ac:dyDescent="0.25">
      <c r="A10" s="7">
        <f>MMULT(B2:E2,$L$2:$L$5)</f>
        <v>2.3555194805194803</v>
      </c>
      <c r="B10" s="4">
        <f>A10/L2</f>
        <v>4.2221746758526253</v>
      </c>
    </row>
    <row r="11" spans="1:12" x14ac:dyDescent="0.25">
      <c r="A11" s="7">
        <f t="shared" ref="A11:A13" si="7">MMULT(B3:E3,$L$2:$L$5)</f>
        <v>1.0993761140819964</v>
      </c>
      <c r="B11" s="4">
        <f t="shared" ref="B11:B13" si="8">A11/L3</f>
        <v>4.1746592935061795</v>
      </c>
    </row>
    <row r="12" spans="1:12" x14ac:dyDescent="0.25">
      <c r="A12" s="7">
        <f t="shared" si="7"/>
        <v>0.22988195278111245</v>
      </c>
      <c r="B12" s="4">
        <f t="shared" si="8"/>
        <v>4.0408288871570441</v>
      </c>
    </row>
    <row r="13" spans="1:12" x14ac:dyDescent="0.25">
      <c r="A13" s="7">
        <f t="shared" si="7"/>
        <v>0.49190221543162727</v>
      </c>
      <c r="B13" s="4">
        <f t="shared" si="8"/>
        <v>4.0361998041136147</v>
      </c>
    </row>
    <row r="14" spans="1:12" x14ac:dyDescent="0.25">
      <c r="B14" s="12">
        <f>AVERAGE(B10:B13)</f>
        <v>4.1184656651573661</v>
      </c>
    </row>
    <row r="16" spans="1:12" x14ac:dyDescent="0.25">
      <c r="A16" t="s">
        <v>38</v>
      </c>
      <c r="B16" s="3">
        <f>(B14-4)/(4-1)</f>
        <v>3.9488555052455375E-2</v>
      </c>
    </row>
    <row r="17" spans="1:2" x14ac:dyDescent="0.25">
      <c r="A17" t="s">
        <v>39</v>
      </c>
      <c r="B17" s="3">
        <v>0.9</v>
      </c>
    </row>
    <row r="19" spans="1:2" x14ac:dyDescent="0.25">
      <c r="A19" t="s">
        <v>40</v>
      </c>
      <c r="B19" s="3">
        <f>B16/B17</f>
        <v>4.3876172280505971E-2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W9" workbookViewId="0">
      <selection activeCell="AB25" sqref="AB25:AH25"/>
    </sheetView>
  </sheetViews>
  <sheetFormatPr defaultRowHeight="15" x14ac:dyDescent="0.25"/>
  <cols>
    <col min="1" max="1" width="10.85546875" bestFit="1" customWidth="1"/>
    <col min="2" max="2" width="15.28515625" bestFit="1" customWidth="1"/>
    <col min="3" max="3" width="16.42578125" bestFit="1" customWidth="1"/>
    <col min="4" max="4" width="14.140625" bestFit="1" customWidth="1"/>
    <col min="5" max="5" width="14.5703125" bestFit="1" customWidth="1"/>
    <col min="8" max="8" width="10.85546875" bestFit="1" customWidth="1"/>
    <col min="9" max="9" width="14.85546875" bestFit="1" customWidth="1"/>
    <col min="10" max="10" width="14.42578125" bestFit="1" customWidth="1"/>
    <col min="11" max="11" width="13.42578125" bestFit="1" customWidth="1"/>
    <col min="15" max="15" width="10.85546875" bestFit="1" customWidth="1"/>
    <col min="16" max="16" width="15.28515625" bestFit="1" customWidth="1"/>
    <col min="17" max="17" width="14.85546875" bestFit="1" customWidth="1"/>
    <col min="18" max="18" width="13.85546875" bestFit="1" customWidth="1"/>
    <col min="19" max="19" width="12.5703125" bestFit="1" customWidth="1"/>
    <col min="22" max="22" width="10.85546875" bestFit="1" customWidth="1"/>
    <col min="23" max="23" width="14.85546875" bestFit="1" customWidth="1"/>
    <col min="24" max="24" width="14.42578125" bestFit="1" customWidth="1"/>
    <col min="25" max="25" width="13.42578125" bestFit="1" customWidth="1"/>
    <col min="26" max="26" width="6.5703125" bestFit="1" customWidth="1"/>
    <col min="28" max="28" width="10.85546875" bestFit="1" customWidth="1"/>
  </cols>
  <sheetData>
    <row r="1" spans="1:34" x14ac:dyDescent="0.25">
      <c r="A1" s="22" t="s">
        <v>123</v>
      </c>
      <c r="B1" s="22"/>
      <c r="C1" s="22"/>
      <c r="D1" s="22"/>
      <c r="E1" s="22"/>
      <c r="H1" s="22" t="s">
        <v>124</v>
      </c>
      <c r="I1" s="22"/>
      <c r="J1" s="22"/>
      <c r="K1" s="22"/>
      <c r="L1" s="22"/>
      <c r="O1" s="22" t="s">
        <v>44</v>
      </c>
      <c r="P1" s="22"/>
      <c r="Q1" s="22"/>
      <c r="R1" s="22"/>
      <c r="S1" s="22"/>
      <c r="V1" s="22" t="s">
        <v>45</v>
      </c>
      <c r="W1" s="22"/>
      <c r="X1" s="22"/>
      <c r="Y1" s="22"/>
      <c r="Z1" s="22"/>
      <c r="AB1" s="21"/>
      <c r="AC1" s="22" t="s">
        <v>108</v>
      </c>
      <c r="AD1" s="22"/>
      <c r="AE1" s="22"/>
      <c r="AF1" s="22"/>
      <c r="AG1" s="22"/>
      <c r="AH1" s="22" t="s">
        <v>112</v>
      </c>
    </row>
    <row r="2" spans="1:34" x14ac:dyDescent="0.25">
      <c r="A2" s="5" t="s">
        <v>4</v>
      </c>
      <c r="B2" s="5" t="s">
        <v>0</v>
      </c>
      <c r="C2" s="5" t="s">
        <v>1</v>
      </c>
      <c r="D2" s="5" t="s">
        <v>2</v>
      </c>
      <c r="E2" s="5" t="s">
        <v>3</v>
      </c>
      <c r="H2" s="5" t="s">
        <v>4</v>
      </c>
      <c r="I2" s="5" t="s">
        <v>0</v>
      </c>
      <c r="J2" s="5" t="s">
        <v>1</v>
      </c>
      <c r="K2" s="5" t="s">
        <v>2</v>
      </c>
      <c r="L2" s="5" t="s">
        <v>3</v>
      </c>
      <c r="O2" s="5" t="s">
        <v>4</v>
      </c>
      <c r="P2" s="5" t="s">
        <v>0</v>
      </c>
      <c r="Q2" s="5" t="s">
        <v>1</v>
      </c>
      <c r="R2" s="5" t="s">
        <v>2</v>
      </c>
      <c r="S2" s="5" t="s">
        <v>3</v>
      </c>
      <c r="V2" s="5" t="s">
        <v>4</v>
      </c>
      <c r="W2" s="5" t="s">
        <v>0</v>
      </c>
      <c r="X2" s="5" t="s">
        <v>1</v>
      </c>
      <c r="Y2" s="5" t="s">
        <v>2</v>
      </c>
      <c r="Z2" s="5" t="s">
        <v>3</v>
      </c>
      <c r="AB2" s="5" t="s">
        <v>4</v>
      </c>
      <c r="AC2" s="22" t="s">
        <v>109</v>
      </c>
      <c r="AD2" s="22"/>
      <c r="AE2" s="22" t="s">
        <v>110</v>
      </c>
      <c r="AF2" s="22"/>
      <c r="AG2" s="5" t="s">
        <v>111</v>
      </c>
      <c r="AH2" s="22"/>
    </row>
    <row r="3" spans="1:34" ht="17.25" x14ac:dyDescent="0.25">
      <c r="A3" s="4" t="s">
        <v>5</v>
      </c>
      <c r="B3" s="4" t="s">
        <v>113</v>
      </c>
      <c r="C3" s="4" t="s">
        <v>116</v>
      </c>
      <c r="D3" s="4" t="s">
        <v>118</v>
      </c>
      <c r="E3" s="4" t="s">
        <v>122</v>
      </c>
      <c r="H3" s="4" t="s">
        <v>5</v>
      </c>
      <c r="I3" s="4">
        <v>9</v>
      </c>
      <c r="J3" s="4">
        <v>5</v>
      </c>
      <c r="K3" s="4">
        <v>7</v>
      </c>
      <c r="L3" s="4">
        <v>5</v>
      </c>
      <c r="O3" s="4" t="s">
        <v>5</v>
      </c>
      <c r="P3" s="7">
        <f>I3/SQRT(SUMSQ(I$3:I$32))</f>
        <v>0.22801256637216297</v>
      </c>
      <c r="Q3" s="7">
        <f t="shared" ref="Q3:S18" si="0">J3/SQRT(SUMSQ(J$3:J$32))</f>
        <v>0.12384435115451749</v>
      </c>
      <c r="R3" s="7">
        <f t="shared" si="0"/>
        <v>0.17380914174995793</v>
      </c>
      <c r="S3" s="7">
        <f t="shared" si="0"/>
        <v>0.12570911378856725</v>
      </c>
      <c r="V3" s="4" t="s">
        <v>5</v>
      </c>
      <c r="W3" s="7">
        <f>P3*P$33</f>
        <v>0.12720649502366013</v>
      </c>
      <c r="X3" s="7">
        <f t="shared" ref="X3:Z3" si="1">Q3*Q$33</f>
        <v>3.2613804373221027E-2</v>
      </c>
      <c r="Y3" s="7">
        <f t="shared" si="1"/>
        <v>9.8879675513309246E-3</v>
      </c>
      <c r="Z3" s="15">
        <f t="shared" si="1"/>
        <v>1.532049813528065E-2</v>
      </c>
      <c r="AB3" s="4" t="s">
        <v>5</v>
      </c>
      <c r="AC3" s="4" t="s">
        <v>48</v>
      </c>
      <c r="AD3" s="4">
        <f>SQRT((W3-$W$35)^2+(X3-$X$35)^2+(Y3-$Y$35)^2+(Z3-$Z$35)^2)</f>
        <v>2.6243550267140061E-2</v>
      </c>
      <c r="AE3" s="4" t="s">
        <v>78</v>
      </c>
      <c r="AF3" s="4">
        <f>SQRT((W3-$W$36)^2+(X3-$X$36)^2+(Y3-$Y$36)^2+(Z3-$Z$36)^2)</f>
        <v>5.7918432793447668E-2</v>
      </c>
      <c r="AG3" s="4">
        <f>AF3/(AD3+AF3)</f>
        <v>0.68817809047765099</v>
      </c>
      <c r="AH3" s="12">
        <f>RANK(AG3,$AG$3:$AG$32,0)</f>
        <v>10</v>
      </c>
    </row>
    <row r="4" spans="1:34" ht="17.25" x14ac:dyDescent="0.25">
      <c r="A4" s="4" t="s">
        <v>6</v>
      </c>
      <c r="B4" s="4" t="s">
        <v>114</v>
      </c>
      <c r="C4" s="4" t="s">
        <v>116</v>
      </c>
      <c r="D4" s="4" t="s">
        <v>118</v>
      </c>
      <c r="E4" s="4" t="s">
        <v>120</v>
      </c>
      <c r="H4" s="4" t="s">
        <v>6</v>
      </c>
      <c r="I4" s="4">
        <v>5</v>
      </c>
      <c r="J4" s="4">
        <v>5</v>
      </c>
      <c r="K4" s="4">
        <v>7</v>
      </c>
      <c r="L4" s="4">
        <v>9</v>
      </c>
      <c r="O4" s="4" t="s">
        <v>6</v>
      </c>
      <c r="P4" s="7">
        <f t="shared" ref="P4:P32" si="2">I4/SQRT(SUMSQ(I$3:I$32))</f>
        <v>0.12667364798453498</v>
      </c>
      <c r="Q4" s="7">
        <f t="shared" si="0"/>
        <v>0.12384435115451749</v>
      </c>
      <c r="R4" s="7">
        <f t="shared" si="0"/>
        <v>0.17380914174995793</v>
      </c>
      <c r="S4" s="7">
        <f t="shared" si="0"/>
        <v>0.22627640481942107</v>
      </c>
      <c r="V4" s="4" t="s">
        <v>6</v>
      </c>
      <c r="W4" s="7">
        <f t="shared" ref="W4:W32" si="3">P4*P$33</f>
        <v>7.0670275013144518E-2</v>
      </c>
      <c r="X4" s="7">
        <f t="shared" ref="X4:X32" si="4">Q4*Q$33</f>
        <v>3.2613804373221027E-2</v>
      </c>
      <c r="Y4" s="7">
        <f t="shared" ref="Y4:Y32" si="5">R4*R$33</f>
        <v>9.8879675513309246E-3</v>
      </c>
      <c r="Z4" s="7">
        <f t="shared" ref="Z4:Z32" si="6">S4*S$33</f>
        <v>2.7576896643505173E-2</v>
      </c>
      <c r="AB4" s="4" t="s">
        <v>6</v>
      </c>
      <c r="AC4" s="4" t="s">
        <v>49</v>
      </c>
      <c r="AD4" s="4">
        <f t="shared" ref="AD4:AD32" si="7">SQRT((W4-$W$35)^2+(X4-$X$35)^2+(Y4-$Y$35)^2+(Z4-$Z$35)^2)</f>
        <v>6.3523912096892635E-2</v>
      </c>
      <c r="AE4" s="4" t="s">
        <v>79</v>
      </c>
      <c r="AF4" s="4">
        <f t="shared" ref="AF4:AF32" si="8">SQRT((W4-$W$36)^2+(X4-$X$36)^2+(Y4-$Y$36)^2+(Z4-$Z$36)^2)</f>
        <v>2.8251335860945484E-3</v>
      </c>
      <c r="AG4" s="4">
        <f t="shared" ref="AG4:AG32" si="9">AF4/(AD4+AF4)</f>
        <v>4.2579867683295879E-2</v>
      </c>
      <c r="AH4" s="12">
        <f t="shared" ref="AH4:AH32" si="10">RANK(AG4,$AG$3:$AG$32,0)</f>
        <v>30</v>
      </c>
    </row>
    <row r="5" spans="1:34" ht="17.25" x14ac:dyDescent="0.25">
      <c r="A5" s="4" t="s">
        <v>7</v>
      </c>
      <c r="B5" s="4" t="s">
        <v>113</v>
      </c>
      <c r="C5" s="4" t="s">
        <v>114</v>
      </c>
      <c r="D5" s="4" t="s">
        <v>118</v>
      </c>
      <c r="E5" s="4" t="s">
        <v>122</v>
      </c>
      <c r="H5" s="4" t="s">
        <v>7</v>
      </c>
      <c r="I5" s="4">
        <v>9</v>
      </c>
      <c r="J5" s="4">
        <v>7</v>
      </c>
      <c r="K5" s="4">
        <v>7</v>
      </c>
      <c r="L5" s="4">
        <v>5</v>
      </c>
      <c r="O5" s="4" t="s">
        <v>7</v>
      </c>
      <c r="P5" s="7">
        <f t="shared" si="2"/>
        <v>0.22801256637216297</v>
      </c>
      <c r="Q5" s="7">
        <f t="shared" si="0"/>
        <v>0.17338209161632448</v>
      </c>
      <c r="R5" s="7">
        <f t="shared" si="0"/>
        <v>0.17380914174995793</v>
      </c>
      <c r="S5" s="7">
        <f t="shared" si="0"/>
        <v>0.12570911378856725</v>
      </c>
      <c r="V5" s="4" t="s">
        <v>7</v>
      </c>
      <c r="W5" s="7">
        <f t="shared" si="3"/>
        <v>0.12720649502366013</v>
      </c>
      <c r="X5" s="7">
        <f t="shared" si="4"/>
        <v>4.5659326122509433E-2</v>
      </c>
      <c r="Y5" s="7">
        <f t="shared" si="5"/>
        <v>9.8879675513309246E-3</v>
      </c>
      <c r="Z5" s="7">
        <f t="shared" si="6"/>
        <v>1.532049813528065E-2</v>
      </c>
      <c r="AB5" s="4" t="s">
        <v>7</v>
      </c>
      <c r="AC5" s="4" t="s">
        <v>50</v>
      </c>
      <c r="AD5" s="4">
        <f t="shared" si="7"/>
        <v>1.334792184163649E-2</v>
      </c>
      <c r="AE5" s="4" t="s">
        <v>80</v>
      </c>
      <c r="AF5" s="4">
        <f t="shared" si="8"/>
        <v>5.9369440749936921E-2</v>
      </c>
      <c r="AG5" s="4">
        <f t="shared" si="9"/>
        <v>0.81644106213523115</v>
      </c>
      <c r="AH5" s="12">
        <f t="shared" si="10"/>
        <v>3</v>
      </c>
    </row>
    <row r="6" spans="1:34" ht="17.25" x14ac:dyDescent="0.25">
      <c r="A6" s="4" t="s">
        <v>8</v>
      </c>
      <c r="B6" s="4" t="s">
        <v>114</v>
      </c>
      <c r="C6" s="4" t="s">
        <v>114</v>
      </c>
      <c r="D6" s="4" t="s">
        <v>119</v>
      </c>
      <c r="E6" s="4" t="s">
        <v>121</v>
      </c>
      <c r="H6" s="4" t="s">
        <v>8</v>
      </c>
      <c r="I6" s="4">
        <v>7</v>
      </c>
      <c r="J6" s="4">
        <v>7</v>
      </c>
      <c r="K6" s="4">
        <v>9</v>
      </c>
      <c r="L6" s="4">
        <v>7</v>
      </c>
      <c r="O6" s="4" t="s">
        <v>8</v>
      </c>
      <c r="P6" s="7">
        <f t="shared" si="2"/>
        <v>0.17734310717834897</v>
      </c>
      <c r="Q6" s="7">
        <f t="shared" si="0"/>
        <v>0.17338209161632448</v>
      </c>
      <c r="R6" s="7">
        <f t="shared" si="0"/>
        <v>0.22346889653566021</v>
      </c>
      <c r="S6" s="7">
        <f t="shared" si="0"/>
        <v>0.17599275930399416</v>
      </c>
      <c r="V6" s="4" t="s">
        <v>8</v>
      </c>
      <c r="W6" s="7">
        <f t="shared" si="3"/>
        <v>9.8938385018402325E-2</v>
      </c>
      <c r="X6" s="7">
        <f t="shared" si="4"/>
        <v>4.5659326122509433E-2</v>
      </c>
      <c r="Y6" s="7">
        <f t="shared" si="5"/>
        <v>1.2713101137425476E-2</v>
      </c>
      <c r="Z6" s="7">
        <f t="shared" si="6"/>
        <v>2.1448697389392909E-2</v>
      </c>
      <c r="AB6" s="4" t="s">
        <v>8</v>
      </c>
      <c r="AC6" s="4" t="s">
        <v>51</v>
      </c>
      <c r="AD6" s="4">
        <f t="shared" si="7"/>
        <v>3.1730529574506249E-2</v>
      </c>
      <c r="AE6" s="4" t="s">
        <v>81</v>
      </c>
      <c r="AF6" s="4">
        <f t="shared" si="8"/>
        <v>3.2229676172678703E-2</v>
      </c>
      <c r="AG6" s="4">
        <f t="shared" si="9"/>
        <v>0.50390200900967574</v>
      </c>
      <c r="AH6" s="12">
        <f t="shared" si="10"/>
        <v>16</v>
      </c>
    </row>
    <row r="7" spans="1:34" ht="17.25" x14ac:dyDescent="0.25">
      <c r="A7" s="4" t="s">
        <v>9</v>
      </c>
      <c r="B7" s="4" t="s">
        <v>114</v>
      </c>
      <c r="C7" s="4" t="s">
        <v>115</v>
      </c>
      <c r="D7" s="4" t="s">
        <v>117</v>
      </c>
      <c r="E7" s="4" t="s">
        <v>121</v>
      </c>
      <c r="H7" s="4" t="s">
        <v>9</v>
      </c>
      <c r="I7" s="4">
        <v>5</v>
      </c>
      <c r="J7" s="4">
        <v>9</v>
      </c>
      <c r="K7" s="4">
        <v>5</v>
      </c>
      <c r="L7" s="4">
        <v>7</v>
      </c>
      <c r="O7" s="4" t="s">
        <v>9</v>
      </c>
      <c r="P7" s="7">
        <f t="shared" si="2"/>
        <v>0.12667364798453498</v>
      </c>
      <c r="Q7" s="7">
        <f t="shared" si="0"/>
        <v>0.22291983207813149</v>
      </c>
      <c r="R7" s="7">
        <f t="shared" si="0"/>
        <v>0.12414938696425568</v>
      </c>
      <c r="S7" s="7">
        <f t="shared" si="0"/>
        <v>0.17599275930399416</v>
      </c>
      <c r="V7" s="4" t="s">
        <v>9</v>
      </c>
      <c r="W7" s="7">
        <f t="shared" si="3"/>
        <v>7.0670275013144518E-2</v>
      </c>
      <c r="X7" s="7">
        <f t="shared" si="4"/>
        <v>5.8704847871797847E-2</v>
      </c>
      <c r="Y7" s="7">
        <f t="shared" si="5"/>
        <v>7.0628339652363762E-3</v>
      </c>
      <c r="Z7" s="7">
        <f t="shared" si="6"/>
        <v>2.1448697389392909E-2</v>
      </c>
      <c r="AB7" s="4" t="s">
        <v>9</v>
      </c>
      <c r="AC7" s="4" t="s">
        <v>52</v>
      </c>
      <c r="AD7" s="4">
        <f t="shared" si="7"/>
        <v>5.7147392926472564E-2</v>
      </c>
      <c r="AE7" s="4" t="s">
        <v>82</v>
      </c>
      <c r="AF7" s="4">
        <f t="shared" si="8"/>
        <v>2.6801070443971634E-2</v>
      </c>
      <c r="AG7" s="4">
        <f t="shared" si="9"/>
        <v>0.31925623612316772</v>
      </c>
      <c r="AH7" s="12">
        <f t="shared" si="10"/>
        <v>23</v>
      </c>
    </row>
    <row r="8" spans="1:34" ht="17.25" x14ac:dyDescent="0.25">
      <c r="A8" s="4" t="s">
        <v>10</v>
      </c>
      <c r="B8" s="4" t="s">
        <v>113</v>
      </c>
      <c r="C8" s="4" t="s">
        <v>115</v>
      </c>
      <c r="D8" s="4" t="s">
        <v>117</v>
      </c>
      <c r="E8" s="4" t="s">
        <v>121</v>
      </c>
      <c r="H8" s="4" t="s">
        <v>10</v>
      </c>
      <c r="I8" s="4">
        <v>9</v>
      </c>
      <c r="J8" s="4">
        <v>9</v>
      </c>
      <c r="K8" s="4">
        <v>5</v>
      </c>
      <c r="L8" s="4">
        <v>7</v>
      </c>
      <c r="O8" s="4" t="s">
        <v>10</v>
      </c>
      <c r="P8" s="7">
        <f t="shared" si="2"/>
        <v>0.22801256637216297</v>
      </c>
      <c r="Q8" s="7">
        <f t="shared" si="0"/>
        <v>0.22291983207813149</v>
      </c>
      <c r="R8" s="7">
        <f t="shared" si="0"/>
        <v>0.12414938696425568</v>
      </c>
      <c r="S8" s="7">
        <f t="shared" si="0"/>
        <v>0.17599275930399416</v>
      </c>
      <c r="V8" s="4" t="s">
        <v>10</v>
      </c>
      <c r="W8" s="7">
        <f t="shared" si="3"/>
        <v>0.12720649502366013</v>
      </c>
      <c r="X8" s="7">
        <f t="shared" si="4"/>
        <v>5.8704847871797847E-2</v>
      </c>
      <c r="Y8" s="7">
        <f t="shared" si="5"/>
        <v>7.0628339652363762E-3</v>
      </c>
      <c r="Z8" s="7">
        <f t="shared" si="6"/>
        <v>2.1448697389392909E-2</v>
      </c>
      <c r="AB8" s="4" t="s">
        <v>10</v>
      </c>
      <c r="AC8" s="4" t="s">
        <v>53</v>
      </c>
      <c r="AD8" s="4">
        <f t="shared" si="7"/>
        <v>8.3354871012568822E-3</v>
      </c>
      <c r="AE8" s="4" t="s">
        <v>83</v>
      </c>
      <c r="AF8" s="4">
        <f t="shared" si="8"/>
        <v>6.2567096384762461E-2</v>
      </c>
      <c r="AG8" s="4">
        <f t="shared" si="9"/>
        <v>0.88243746995621841</v>
      </c>
      <c r="AH8" s="12">
        <f t="shared" si="10"/>
        <v>2</v>
      </c>
    </row>
    <row r="9" spans="1:34" ht="17.25" x14ac:dyDescent="0.25">
      <c r="A9" s="4" t="s">
        <v>11</v>
      </c>
      <c r="B9" s="4" t="s">
        <v>113</v>
      </c>
      <c r="C9" s="4" t="s">
        <v>116</v>
      </c>
      <c r="D9" s="4" t="s">
        <v>117</v>
      </c>
      <c r="E9" s="4" t="s">
        <v>120</v>
      </c>
      <c r="H9" s="4" t="s">
        <v>11</v>
      </c>
      <c r="I9" s="4">
        <v>9</v>
      </c>
      <c r="J9" s="4">
        <v>5</v>
      </c>
      <c r="K9" s="4">
        <v>5</v>
      </c>
      <c r="L9" s="4">
        <v>9</v>
      </c>
      <c r="O9" s="4" t="s">
        <v>11</v>
      </c>
      <c r="P9" s="7">
        <f t="shared" si="2"/>
        <v>0.22801256637216297</v>
      </c>
      <c r="Q9" s="7">
        <f t="shared" si="0"/>
        <v>0.12384435115451749</v>
      </c>
      <c r="R9" s="7">
        <f t="shared" si="0"/>
        <v>0.12414938696425568</v>
      </c>
      <c r="S9" s="7">
        <f t="shared" si="0"/>
        <v>0.22627640481942107</v>
      </c>
      <c r="V9" s="4" t="s">
        <v>11</v>
      </c>
      <c r="W9" s="7">
        <f t="shared" si="3"/>
        <v>0.12720649502366013</v>
      </c>
      <c r="X9" s="7">
        <f t="shared" si="4"/>
        <v>3.2613804373221027E-2</v>
      </c>
      <c r="Y9" s="7">
        <f t="shared" si="5"/>
        <v>7.0628339652363762E-3</v>
      </c>
      <c r="Z9" s="7">
        <f t="shared" si="6"/>
        <v>2.7576896643505173E-2</v>
      </c>
      <c r="AB9" s="4" t="s">
        <v>11</v>
      </c>
      <c r="AC9" s="4" t="s">
        <v>54</v>
      </c>
      <c r="AD9" s="4">
        <f t="shared" si="7"/>
        <v>2.9374944669805829E-2</v>
      </c>
      <c r="AE9" s="4" t="s">
        <v>84</v>
      </c>
      <c r="AF9" s="4">
        <f t="shared" si="8"/>
        <v>5.6536220010515614E-2</v>
      </c>
      <c r="AG9" s="4">
        <f t="shared" si="9"/>
        <v>0.65807768083332285</v>
      </c>
      <c r="AH9" s="12">
        <f t="shared" si="10"/>
        <v>11</v>
      </c>
    </row>
    <row r="10" spans="1:34" ht="17.25" x14ac:dyDescent="0.25">
      <c r="A10" s="4" t="s">
        <v>12</v>
      </c>
      <c r="B10" s="4" t="s">
        <v>114</v>
      </c>
      <c r="C10" s="4" t="s">
        <v>115</v>
      </c>
      <c r="D10" s="4" t="s">
        <v>119</v>
      </c>
      <c r="E10" s="4" t="s">
        <v>121</v>
      </c>
      <c r="H10" s="4" t="s">
        <v>12</v>
      </c>
      <c r="I10" s="4">
        <v>7</v>
      </c>
      <c r="J10" s="4">
        <v>9</v>
      </c>
      <c r="K10" s="4">
        <v>9</v>
      </c>
      <c r="L10" s="4">
        <v>7</v>
      </c>
      <c r="O10" s="4" t="s">
        <v>12</v>
      </c>
      <c r="P10" s="7">
        <f t="shared" si="2"/>
        <v>0.17734310717834897</v>
      </c>
      <c r="Q10" s="7">
        <f t="shared" si="0"/>
        <v>0.22291983207813149</v>
      </c>
      <c r="R10" s="7">
        <f t="shared" si="0"/>
        <v>0.22346889653566021</v>
      </c>
      <c r="S10" s="7">
        <f t="shared" si="0"/>
        <v>0.17599275930399416</v>
      </c>
      <c r="V10" s="4" t="s">
        <v>12</v>
      </c>
      <c r="W10" s="7">
        <f t="shared" si="3"/>
        <v>9.8938385018402325E-2</v>
      </c>
      <c r="X10" s="7">
        <f t="shared" si="4"/>
        <v>5.8704847871797847E-2</v>
      </c>
      <c r="Y10" s="7">
        <f t="shared" si="5"/>
        <v>1.2713101137425476E-2</v>
      </c>
      <c r="Z10" s="7">
        <f t="shared" si="6"/>
        <v>2.1448697389392909E-2</v>
      </c>
      <c r="AB10" s="4" t="s">
        <v>12</v>
      </c>
      <c r="AC10" s="4" t="s">
        <v>55</v>
      </c>
      <c r="AD10" s="4">
        <f t="shared" si="7"/>
        <v>2.8924744931761434E-2</v>
      </c>
      <c r="AE10" s="4" t="s">
        <v>85</v>
      </c>
      <c r="AF10" s="4">
        <f t="shared" si="8"/>
        <v>3.9361261912306676E-2</v>
      </c>
      <c r="AG10" s="4">
        <f t="shared" si="9"/>
        <v>0.57641768396545101</v>
      </c>
      <c r="AH10" s="12">
        <f t="shared" si="10"/>
        <v>13</v>
      </c>
    </row>
    <row r="11" spans="1:34" ht="17.25" x14ac:dyDescent="0.25">
      <c r="A11" s="4" t="s">
        <v>13</v>
      </c>
      <c r="B11" s="4" t="s">
        <v>113</v>
      </c>
      <c r="C11" s="4" t="s">
        <v>114</v>
      </c>
      <c r="D11" s="4" t="s">
        <v>117</v>
      </c>
      <c r="E11" s="4" t="s">
        <v>121</v>
      </c>
      <c r="H11" s="4" t="s">
        <v>13</v>
      </c>
      <c r="I11" s="4">
        <v>9</v>
      </c>
      <c r="J11" s="4">
        <v>7</v>
      </c>
      <c r="K11" s="4">
        <v>5</v>
      </c>
      <c r="L11" s="4">
        <v>7</v>
      </c>
      <c r="O11" s="4" t="s">
        <v>13</v>
      </c>
      <c r="P11" s="7">
        <f t="shared" si="2"/>
        <v>0.22801256637216297</v>
      </c>
      <c r="Q11" s="7">
        <f t="shared" si="0"/>
        <v>0.17338209161632448</v>
      </c>
      <c r="R11" s="7">
        <f t="shared" si="0"/>
        <v>0.12414938696425568</v>
      </c>
      <c r="S11" s="7">
        <f t="shared" si="0"/>
        <v>0.17599275930399416</v>
      </c>
      <c r="V11" s="4" t="s">
        <v>13</v>
      </c>
      <c r="W11" s="7">
        <f t="shared" si="3"/>
        <v>0.12720649502366013</v>
      </c>
      <c r="X11" s="7">
        <f t="shared" si="4"/>
        <v>4.5659326122509433E-2</v>
      </c>
      <c r="Y11" s="7">
        <f t="shared" si="5"/>
        <v>7.0628339652363762E-3</v>
      </c>
      <c r="Z11" s="7">
        <f t="shared" si="6"/>
        <v>2.1448697389392909E-2</v>
      </c>
      <c r="AB11" s="4" t="s">
        <v>13</v>
      </c>
      <c r="AC11" s="4" t="s">
        <v>56</v>
      </c>
      <c r="AD11" s="4">
        <f t="shared" si="7"/>
        <v>1.5481149276664731E-2</v>
      </c>
      <c r="AE11" s="4" t="s">
        <v>86</v>
      </c>
      <c r="AF11" s="4">
        <f t="shared" si="8"/>
        <v>5.8344533907528008E-2</v>
      </c>
      <c r="AG11" s="4">
        <f t="shared" si="9"/>
        <v>0.79030130695790857</v>
      </c>
      <c r="AH11" s="12">
        <f t="shared" si="10"/>
        <v>6</v>
      </c>
    </row>
    <row r="12" spans="1:34" ht="17.25" x14ac:dyDescent="0.25">
      <c r="A12" s="4" t="s">
        <v>14</v>
      </c>
      <c r="B12" s="4" t="s">
        <v>114</v>
      </c>
      <c r="C12" s="4" t="s">
        <v>114</v>
      </c>
      <c r="D12" s="4" t="s">
        <v>119</v>
      </c>
      <c r="E12" s="4" t="s">
        <v>121</v>
      </c>
      <c r="H12" s="4" t="s">
        <v>14</v>
      </c>
      <c r="I12" s="4">
        <v>5</v>
      </c>
      <c r="J12" s="4">
        <v>7</v>
      </c>
      <c r="K12" s="4">
        <v>9</v>
      </c>
      <c r="L12" s="4">
        <v>7</v>
      </c>
      <c r="O12" s="4" t="s">
        <v>14</v>
      </c>
      <c r="P12" s="7">
        <f t="shared" si="2"/>
        <v>0.12667364798453498</v>
      </c>
      <c r="Q12" s="7">
        <f t="shared" si="0"/>
        <v>0.17338209161632448</v>
      </c>
      <c r="R12" s="7">
        <f t="shared" si="0"/>
        <v>0.22346889653566021</v>
      </c>
      <c r="S12" s="7">
        <f t="shared" si="0"/>
        <v>0.17599275930399416</v>
      </c>
      <c r="V12" s="4" t="s">
        <v>14</v>
      </c>
      <c r="W12" s="7">
        <f t="shared" si="3"/>
        <v>7.0670275013144518E-2</v>
      </c>
      <c r="X12" s="7">
        <f t="shared" si="4"/>
        <v>4.5659326122509433E-2</v>
      </c>
      <c r="Y12" s="7">
        <f t="shared" si="5"/>
        <v>1.2713101137425476E-2</v>
      </c>
      <c r="Z12" s="7">
        <f t="shared" si="6"/>
        <v>2.1448697389392909E-2</v>
      </c>
      <c r="AB12" s="4" t="s">
        <v>14</v>
      </c>
      <c r="AC12" s="4" t="s">
        <v>57</v>
      </c>
      <c r="AD12" s="4">
        <f t="shared" si="7"/>
        <v>5.8344533907528008E-2</v>
      </c>
      <c r="AE12" s="4" t="s">
        <v>87</v>
      </c>
      <c r="AF12" s="4">
        <f t="shared" si="8"/>
        <v>1.5481149276664725E-2</v>
      </c>
      <c r="AG12" s="4">
        <f t="shared" si="9"/>
        <v>0.20969869304209146</v>
      </c>
      <c r="AH12" s="12">
        <f t="shared" si="10"/>
        <v>26</v>
      </c>
    </row>
    <row r="13" spans="1:34" ht="17.25" x14ac:dyDescent="0.25">
      <c r="A13" s="4" t="s">
        <v>15</v>
      </c>
      <c r="B13" s="4" t="s">
        <v>114</v>
      </c>
      <c r="C13" s="4" t="s">
        <v>115</v>
      </c>
      <c r="D13" s="4" t="s">
        <v>119</v>
      </c>
      <c r="E13" s="4" t="s">
        <v>122</v>
      </c>
      <c r="H13" s="4" t="s">
        <v>15</v>
      </c>
      <c r="I13" s="4">
        <v>5</v>
      </c>
      <c r="J13" s="4">
        <v>9</v>
      </c>
      <c r="K13" s="4">
        <v>9</v>
      </c>
      <c r="L13" s="4">
        <v>5</v>
      </c>
      <c r="O13" s="4" t="s">
        <v>15</v>
      </c>
      <c r="P13" s="7">
        <f t="shared" si="2"/>
        <v>0.12667364798453498</v>
      </c>
      <c r="Q13" s="7">
        <f t="shared" si="0"/>
        <v>0.22291983207813149</v>
      </c>
      <c r="R13" s="7">
        <f t="shared" si="0"/>
        <v>0.22346889653566021</v>
      </c>
      <c r="S13" s="7">
        <f t="shared" si="0"/>
        <v>0.12570911378856725</v>
      </c>
      <c r="V13" s="4" t="s">
        <v>15</v>
      </c>
      <c r="W13" s="7">
        <f t="shared" si="3"/>
        <v>7.0670275013144518E-2</v>
      </c>
      <c r="X13" s="7">
        <f t="shared" si="4"/>
        <v>5.8704847871797847E-2</v>
      </c>
      <c r="Y13" s="7">
        <f t="shared" si="5"/>
        <v>1.2713101137425476E-2</v>
      </c>
      <c r="Z13" s="7">
        <f t="shared" si="6"/>
        <v>1.532049813528065E-2</v>
      </c>
      <c r="AB13" s="4" t="s">
        <v>15</v>
      </c>
      <c r="AC13" s="4" t="s">
        <v>58</v>
      </c>
      <c r="AD13" s="4">
        <f t="shared" si="7"/>
        <v>5.6536220010515614E-2</v>
      </c>
      <c r="AE13" s="4" t="s">
        <v>88</v>
      </c>
      <c r="AF13" s="4">
        <f t="shared" si="8"/>
        <v>2.9374944669805829E-2</v>
      </c>
      <c r="AG13" s="4">
        <f t="shared" si="9"/>
        <v>0.34192231916667709</v>
      </c>
      <c r="AH13" s="12">
        <f t="shared" si="10"/>
        <v>20</v>
      </c>
    </row>
    <row r="14" spans="1:34" ht="17.25" x14ac:dyDescent="0.25">
      <c r="A14" s="4" t="s">
        <v>16</v>
      </c>
      <c r="B14" s="4" t="s">
        <v>114</v>
      </c>
      <c r="C14" s="4" t="s">
        <v>116</v>
      </c>
      <c r="D14" s="4" t="s">
        <v>119</v>
      </c>
      <c r="E14" s="4" t="s">
        <v>120</v>
      </c>
      <c r="H14" s="4" t="s">
        <v>16</v>
      </c>
      <c r="I14" s="4">
        <v>5</v>
      </c>
      <c r="J14" s="4">
        <v>5</v>
      </c>
      <c r="K14" s="4">
        <v>9</v>
      </c>
      <c r="L14" s="4">
        <v>9</v>
      </c>
      <c r="O14" s="4" t="s">
        <v>16</v>
      </c>
      <c r="P14" s="7">
        <f t="shared" si="2"/>
        <v>0.12667364798453498</v>
      </c>
      <c r="Q14" s="7">
        <f t="shared" si="0"/>
        <v>0.12384435115451749</v>
      </c>
      <c r="R14" s="7">
        <f t="shared" si="0"/>
        <v>0.22346889653566021</v>
      </c>
      <c r="S14" s="7">
        <f t="shared" si="0"/>
        <v>0.22627640481942107</v>
      </c>
      <c r="V14" s="4" t="s">
        <v>16</v>
      </c>
      <c r="W14" s="7">
        <f t="shared" si="3"/>
        <v>7.0670275013144518E-2</v>
      </c>
      <c r="X14" s="7">
        <f t="shared" si="4"/>
        <v>3.2613804373221027E-2</v>
      </c>
      <c r="Y14" s="7">
        <f t="shared" si="5"/>
        <v>1.2713101137425476E-2</v>
      </c>
      <c r="Z14" s="7">
        <f t="shared" si="6"/>
        <v>2.7576896643505173E-2</v>
      </c>
      <c r="AB14" s="4" t="s">
        <v>16</v>
      </c>
      <c r="AC14" s="4" t="s">
        <v>59</v>
      </c>
      <c r="AD14" s="4">
        <f t="shared" si="7"/>
        <v>6.3461059149012497E-2</v>
      </c>
      <c r="AE14" s="4" t="s">
        <v>89</v>
      </c>
      <c r="AF14" s="4">
        <f t="shared" si="8"/>
        <v>5.6502671721891003E-3</v>
      </c>
      <c r="AG14" s="4">
        <f t="shared" si="9"/>
        <v>8.1756022825100125E-2</v>
      </c>
      <c r="AH14" s="12">
        <f t="shared" si="10"/>
        <v>29</v>
      </c>
    </row>
    <row r="15" spans="1:34" ht="17.25" x14ac:dyDescent="0.25">
      <c r="A15" s="4" t="s">
        <v>17</v>
      </c>
      <c r="B15" s="4" t="s">
        <v>114</v>
      </c>
      <c r="C15" s="4" t="s">
        <v>116</v>
      </c>
      <c r="D15" s="4" t="s">
        <v>118</v>
      </c>
      <c r="E15" s="4" t="s">
        <v>120</v>
      </c>
      <c r="H15" s="4" t="s">
        <v>17</v>
      </c>
      <c r="I15" s="4">
        <v>7</v>
      </c>
      <c r="J15" s="4">
        <v>5</v>
      </c>
      <c r="K15" s="4">
        <v>7</v>
      </c>
      <c r="L15" s="4">
        <v>9</v>
      </c>
      <c r="O15" s="4" t="s">
        <v>17</v>
      </c>
      <c r="P15" s="7">
        <f t="shared" si="2"/>
        <v>0.17734310717834897</v>
      </c>
      <c r="Q15" s="7">
        <f t="shared" si="0"/>
        <v>0.12384435115451749</v>
      </c>
      <c r="R15" s="7">
        <f t="shared" si="0"/>
        <v>0.17380914174995793</v>
      </c>
      <c r="S15" s="7">
        <f t="shared" si="0"/>
        <v>0.22627640481942107</v>
      </c>
      <c r="V15" s="4" t="s">
        <v>17</v>
      </c>
      <c r="W15" s="7">
        <f t="shared" si="3"/>
        <v>9.8938385018402325E-2</v>
      </c>
      <c r="X15" s="7">
        <f t="shared" si="4"/>
        <v>3.2613804373221027E-2</v>
      </c>
      <c r="Y15" s="7">
        <f t="shared" si="5"/>
        <v>9.8879675513309246E-3</v>
      </c>
      <c r="Z15" s="7">
        <f t="shared" si="6"/>
        <v>2.7576896643505173E-2</v>
      </c>
      <c r="AB15" s="4" t="s">
        <v>17</v>
      </c>
      <c r="AC15" s="4" t="s">
        <v>60</v>
      </c>
      <c r="AD15" s="4">
        <f t="shared" si="7"/>
        <v>4.0472574396567262E-2</v>
      </c>
      <c r="AE15" s="4" t="s">
        <v>90</v>
      </c>
      <c r="AF15" s="4">
        <f t="shared" si="8"/>
        <v>2.8408932099757568E-2</v>
      </c>
      <c r="AG15" s="4">
        <f t="shared" si="9"/>
        <v>0.41243192178546978</v>
      </c>
      <c r="AH15" s="12">
        <f t="shared" si="10"/>
        <v>19</v>
      </c>
    </row>
    <row r="16" spans="1:34" ht="17.25" x14ac:dyDescent="0.25">
      <c r="A16" s="4" t="s">
        <v>18</v>
      </c>
      <c r="B16" s="4" t="s">
        <v>114</v>
      </c>
      <c r="C16" s="4" t="s">
        <v>115</v>
      </c>
      <c r="D16" s="4" t="s">
        <v>118</v>
      </c>
      <c r="E16" s="4" t="s">
        <v>121</v>
      </c>
      <c r="H16" s="4" t="s">
        <v>18</v>
      </c>
      <c r="I16" s="4">
        <v>5</v>
      </c>
      <c r="J16" s="4">
        <v>9</v>
      </c>
      <c r="K16" s="4">
        <v>7</v>
      </c>
      <c r="L16" s="4">
        <v>7</v>
      </c>
      <c r="O16" s="4" t="s">
        <v>18</v>
      </c>
      <c r="P16" s="7">
        <f t="shared" si="2"/>
        <v>0.12667364798453498</v>
      </c>
      <c r="Q16" s="7">
        <f t="shared" si="0"/>
        <v>0.22291983207813149</v>
      </c>
      <c r="R16" s="7">
        <f t="shared" si="0"/>
        <v>0.17380914174995793</v>
      </c>
      <c r="S16" s="7">
        <f t="shared" si="0"/>
        <v>0.17599275930399416</v>
      </c>
      <c r="V16" s="4" t="s">
        <v>18</v>
      </c>
      <c r="W16" s="7">
        <f t="shared" si="3"/>
        <v>7.0670275013144518E-2</v>
      </c>
      <c r="X16" s="7">
        <f t="shared" si="4"/>
        <v>5.8704847871797847E-2</v>
      </c>
      <c r="Y16" s="7">
        <f t="shared" si="5"/>
        <v>9.8879675513309246E-3</v>
      </c>
      <c r="Z16" s="7">
        <f t="shared" si="6"/>
        <v>2.1448697389392909E-2</v>
      </c>
      <c r="AB16" s="4" t="s">
        <v>18</v>
      </c>
      <c r="AC16" s="4" t="s">
        <v>61</v>
      </c>
      <c r="AD16" s="4">
        <f t="shared" si="7"/>
        <v>5.6937512932642292E-2</v>
      </c>
      <c r="AE16" s="4" t="s">
        <v>91</v>
      </c>
      <c r="AF16" s="4">
        <f t="shared" si="8"/>
        <v>2.6949559490314665E-2</v>
      </c>
      <c r="AG16" s="4">
        <f t="shared" si="9"/>
        <v>0.32125998335518874</v>
      </c>
      <c r="AH16" s="12">
        <f t="shared" si="10"/>
        <v>22</v>
      </c>
    </row>
    <row r="17" spans="1:34" ht="17.25" x14ac:dyDescent="0.25">
      <c r="A17" s="4" t="s">
        <v>19</v>
      </c>
      <c r="B17" s="4" t="s">
        <v>113</v>
      </c>
      <c r="C17" s="4" t="s">
        <v>114</v>
      </c>
      <c r="D17" s="4" t="s">
        <v>117</v>
      </c>
      <c r="E17" s="4" t="s">
        <v>120</v>
      </c>
      <c r="H17" s="4" t="s">
        <v>19</v>
      </c>
      <c r="I17" s="4">
        <v>9</v>
      </c>
      <c r="J17" s="4">
        <v>7</v>
      </c>
      <c r="K17" s="4">
        <v>5</v>
      </c>
      <c r="L17" s="4">
        <v>9</v>
      </c>
      <c r="O17" s="4" t="s">
        <v>19</v>
      </c>
      <c r="P17" s="7">
        <f t="shared" si="2"/>
        <v>0.22801256637216297</v>
      </c>
      <c r="Q17" s="7">
        <f t="shared" si="0"/>
        <v>0.17338209161632448</v>
      </c>
      <c r="R17" s="7">
        <f t="shared" si="0"/>
        <v>0.12414938696425568</v>
      </c>
      <c r="S17" s="7">
        <f t="shared" si="0"/>
        <v>0.22627640481942107</v>
      </c>
      <c r="V17" s="4" t="s">
        <v>19</v>
      </c>
      <c r="W17" s="7">
        <f t="shared" si="3"/>
        <v>0.12720649502366013</v>
      </c>
      <c r="X17" s="7">
        <f t="shared" si="4"/>
        <v>4.5659326122509433E-2</v>
      </c>
      <c r="Y17" s="7">
        <f t="shared" si="5"/>
        <v>7.0628339652363762E-3</v>
      </c>
      <c r="Z17" s="7">
        <f t="shared" si="6"/>
        <v>2.7576896643505173E-2</v>
      </c>
      <c r="AB17" s="4" t="s">
        <v>19</v>
      </c>
      <c r="AC17" s="4" t="s">
        <v>62</v>
      </c>
      <c r="AD17" s="4">
        <f t="shared" si="7"/>
        <v>1.8770467794402012E-2</v>
      </c>
      <c r="AE17" s="4" t="s">
        <v>92</v>
      </c>
      <c r="AF17" s="4">
        <f t="shared" si="8"/>
        <v>5.8021804615063316E-2</v>
      </c>
      <c r="AG17" s="4">
        <f t="shared" si="9"/>
        <v>0.75556827262103021</v>
      </c>
      <c r="AH17" s="12">
        <f t="shared" si="10"/>
        <v>8</v>
      </c>
    </row>
    <row r="18" spans="1:34" ht="17.25" x14ac:dyDescent="0.25">
      <c r="A18" s="4" t="s">
        <v>20</v>
      </c>
      <c r="B18" s="4" t="s">
        <v>113</v>
      </c>
      <c r="C18" s="4" t="s">
        <v>114</v>
      </c>
      <c r="D18" s="4" t="s">
        <v>118</v>
      </c>
      <c r="E18" s="4" t="s">
        <v>120</v>
      </c>
      <c r="H18" s="4" t="s">
        <v>20</v>
      </c>
      <c r="I18" s="4">
        <v>9</v>
      </c>
      <c r="J18" s="4">
        <v>7</v>
      </c>
      <c r="K18" s="4">
        <v>7</v>
      </c>
      <c r="L18" s="4">
        <v>9</v>
      </c>
      <c r="O18" s="4" t="s">
        <v>20</v>
      </c>
      <c r="P18" s="7">
        <f t="shared" si="2"/>
        <v>0.22801256637216297</v>
      </c>
      <c r="Q18" s="7">
        <f t="shared" si="0"/>
        <v>0.17338209161632448</v>
      </c>
      <c r="R18" s="7">
        <f t="shared" si="0"/>
        <v>0.17380914174995793</v>
      </c>
      <c r="S18" s="7">
        <f t="shared" si="0"/>
        <v>0.22627640481942107</v>
      </c>
      <c r="V18" s="4" t="s">
        <v>20</v>
      </c>
      <c r="W18" s="7">
        <f t="shared" si="3"/>
        <v>0.12720649502366013</v>
      </c>
      <c r="X18" s="7">
        <f t="shared" si="4"/>
        <v>4.5659326122509433E-2</v>
      </c>
      <c r="Y18" s="7">
        <f t="shared" si="5"/>
        <v>9.8879675513309246E-3</v>
      </c>
      <c r="Z18" s="7">
        <f t="shared" si="6"/>
        <v>2.7576896643505173E-2</v>
      </c>
      <c r="AB18" s="4" t="s">
        <v>20</v>
      </c>
      <c r="AC18" s="4" t="s">
        <v>63</v>
      </c>
      <c r="AD18" s="4">
        <f t="shared" si="7"/>
        <v>1.8121432666399331E-2</v>
      </c>
      <c r="AE18" s="4" t="s">
        <v>93</v>
      </c>
      <c r="AF18" s="4">
        <f t="shared" si="8"/>
        <v>5.8090543039016791E-2</v>
      </c>
      <c r="AG18" s="4">
        <f t="shared" si="9"/>
        <v>0.76222329235441266</v>
      </c>
      <c r="AH18" s="12">
        <f t="shared" si="10"/>
        <v>7</v>
      </c>
    </row>
    <row r="19" spans="1:34" ht="17.25" x14ac:dyDescent="0.25">
      <c r="A19" s="4" t="s">
        <v>21</v>
      </c>
      <c r="B19" s="4" t="s">
        <v>114</v>
      </c>
      <c r="C19" s="4" t="s">
        <v>115</v>
      </c>
      <c r="D19" s="4" t="s">
        <v>118</v>
      </c>
      <c r="E19" s="4" t="s">
        <v>120</v>
      </c>
      <c r="H19" s="4" t="s">
        <v>21</v>
      </c>
      <c r="I19" s="4">
        <v>7</v>
      </c>
      <c r="J19" s="4">
        <v>9</v>
      </c>
      <c r="K19" s="4">
        <v>7</v>
      </c>
      <c r="L19" s="4">
        <v>9</v>
      </c>
      <c r="O19" s="4" t="s">
        <v>21</v>
      </c>
      <c r="P19" s="7">
        <f t="shared" si="2"/>
        <v>0.17734310717834897</v>
      </c>
      <c r="Q19" s="7">
        <f t="shared" ref="Q19:Q32" si="11">J19/SQRT(SUMSQ(J$3:J$32))</f>
        <v>0.22291983207813149</v>
      </c>
      <c r="R19" s="7">
        <f t="shared" ref="R19:R32" si="12">K19/SQRT(SUMSQ(K$3:K$32))</f>
        <v>0.17380914174995793</v>
      </c>
      <c r="S19" s="7">
        <f t="shared" ref="S19:S32" si="13">L19/SQRT(SUMSQ(L$3:L$32))</f>
        <v>0.22627640481942107</v>
      </c>
      <c r="V19" s="4" t="s">
        <v>21</v>
      </c>
      <c r="W19" s="7">
        <f t="shared" si="3"/>
        <v>9.8938385018402325E-2</v>
      </c>
      <c r="X19" s="7">
        <f t="shared" si="4"/>
        <v>5.8704847871797847E-2</v>
      </c>
      <c r="Y19" s="7">
        <f t="shared" si="5"/>
        <v>9.8879675513309246E-3</v>
      </c>
      <c r="Z19" s="7">
        <f t="shared" si="6"/>
        <v>2.7576896643505173E-2</v>
      </c>
      <c r="AB19" s="4" t="s">
        <v>21</v>
      </c>
      <c r="AC19" s="4" t="s">
        <v>64</v>
      </c>
      <c r="AD19" s="4">
        <f t="shared" si="7"/>
        <v>3.0940050540376376E-2</v>
      </c>
      <c r="AE19" s="4" t="s">
        <v>94</v>
      </c>
      <c r="AF19" s="4">
        <f t="shared" si="8"/>
        <v>3.8572139866661068E-2</v>
      </c>
      <c r="AG19" s="4">
        <f t="shared" si="9"/>
        <v>0.55489748835128072</v>
      </c>
      <c r="AH19" s="12">
        <f t="shared" si="10"/>
        <v>14</v>
      </c>
    </row>
    <row r="20" spans="1:34" ht="17.25" x14ac:dyDescent="0.25">
      <c r="A20" s="4" t="s">
        <v>22</v>
      </c>
      <c r="B20" s="4" t="s">
        <v>114</v>
      </c>
      <c r="C20" s="4" t="s">
        <v>115</v>
      </c>
      <c r="D20" s="4" t="s">
        <v>118</v>
      </c>
      <c r="E20" s="4" t="s">
        <v>122</v>
      </c>
      <c r="H20" s="4" t="s">
        <v>22</v>
      </c>
      <c r="I20" s="4">
        <v>5</v>
      </c>
      <c r="J20" s="4">
        <v>9</v>
      </c>
      <c r="K20" s="4">
        <v>7</v>
      </c>
      <c r="L20" s="4">
        <v>5</v>
      </c>
      <c r="O20" s="4" t="s">
        <v>22</v>
      </c>
      <c r="P20" s="7">
        <f t="shared" si="2"/>
        <v>0.12667364798453498</v>
      </c>
      <c r="Q20" s="7">
        <f t="shared" si="11"/>
        <v>0.22291983207813149</v>
      </c>
      <c r="R20" s="7">
        <f t="shared" si="12"/>
        <v>0.17380914174995793</v>
      </c>
      <c r="S20" s="7">
        <f t="shared" si="13"/>
        <v>0.12570911378856725</v>
      </c>
      <c r="V20" s="4" t="s">
        <v>22</v>
      </c>
      <c r="W20" s="7">
        <f t="shared" si="3"/>
        <v>7.0670275013144518E-2</v>
      </c>
      <c r="X20" s="7">
        <f t="shared" si="4"/>
        <v>5.8704847871797847E-2</v>
      </c>
      <c r="Y20" s="7">
        <f t="shared" si="5"/>
        <v>9.8879675513309246E-3</v>
      </c>
      <c r="Z20" s="7">
        <f t="shared" si="6"/>
        <v>1.532049813528065E-2</v>
      </c>
      <c r="AB20" s="4" t="s">
        <v>22</v>
      </c>
      <c r="AC20" s="4" t="s">
        <v>65</v>
      </c>
      <c r="AD20" s="4">
        <f t="shared" si="7"/>
        <v>5.6606762430443817E-2</v>
      </c>
      <c r="AE20" s="4" t="s">
        <v>95</v>
      </c>
      <c r="AF20" s="4">
        <f t="shared" si="8"/>
        <v>2.896451682690936E-2</v>
      </c>
      <c r="AG20" s="4">
        <f t="shared" si="9"/>
        <v>0.33848409277369107</v>
      </c>
      <c r="AH20" s="12">
        <f t="shared" si="10"/>
        <v>21</v>
      </c>
    </row>
    <row r="21" spans="1:34" ht="17.25" x14ac:dyDescent="0.25">
      <c r="A21" s="4" t="s">
        <v>23</v>
      </c>
      <c r="B21" s="4" t="s">
        <v>113</v>
      </c>
      <c r="C21" s="4" t="s">
        <v>116</v>
      </c>
      <c r="D21" s="4" t="s">
        <v>119</v>
      </c>
      <c r="E21" s="4" t="s">
        <v>122</v>
      </c>
      <c r="H21" s="4" t="s">
        <v>23</v>
      </c>
      <c r="I21" s="4">
        <v>9</v>
      </c>
      <c r="J21" s="4">
        <v>5</v>
      </c>
      <c r="K21" s="4">
        <v>9</v>
      </c>
      <c r="L21" s="4">
        <v>5</v>
      </c>
      <c r="O21" s="4" t="s">
        <v>23</v>
      </c>
      <c r="P21" s="7">
        <f t="shared" si="2"/>
        <v>0.22801256637216297</v>
      </c>
      <c r="Q21" s="7">
        <f t="shared" si="11"/>
        <v>0.12384435115451749</v>
      </c>
      <c r="R21" s="7">
        <f t="shared" si="12"/>
        <v>0.22346889653566021</v>
      </c>
      <c r="S21" s="7">
        <f t="shared" si="13"/>
        <v>0.12570911378856725</v>
      </c>
      <c r="V21" s="4" t="s">
        <v>23</v>
      </c>
      <c r="W21" s="7">
        <f t="shared" si="3"/>
        <v>0.12720649502366013</v>
      </c>
      <c r="X21" s="7">
        <f t="shared" si="4"/>
        <v>3.2613804373221027E-2</v>
      </c>
      <c r="Y21" s="7">
        <f t="shared" si="5"/>
        <v>1.2713101137425476E-2</v>
      </c>
      <c r="Z21" s="7">
        <f t="shared" si="6"/>
        <v>1.532049813528065E-2</v>
      </c>
      <c r="AB21" s="4" t="s">
        <v>23</v>
      </c>
      <c r="AC21" s="4" t="s">
        <v>66</v>
      </c>
      <c r="AD21" s="4">
        <f t="shared" si="7"/>
        <v>2.609104349857682E-2</v>
      </c>
      <c r="AE21" s="4" t="s">
        <v>96</v>
      </c>
      <c r="AF21" s="4">
        <f t="shared" si="8"/>
        <v>5.8124770937931038E-2</v>
      </c>
      <c r="AG21" s="4">
        <f t="shared" si="9"/>
        <v>0.69018831352337717</v>
      </c>
      <c r="AH21" s="12">
        <f t="shared" si="10"/>
        <v>9</v>
      </c>
    </row>
    <row r="22" spans="1:34" ht="17.25" x14ac:dyDescent="0.25">
      <c r="A22" s="4" t="s">
        <v>24</v>
      </c>
      <c r="B22" s="4" t="s">
        <v>114</v>
      </c>
      <c r="C22" s="4" t="s">
        <v>114</v>
      </c>
      <c r="D22" s="4" t="s">
        <v>118</v>
      </c>
      <c r="E22" s="4" t="s">
        <v>120</v>
      </c>
      <c r="H22" s="4" t="s">
        <v>24</v>
      </c>
      <c r="I22" s="4">
        <v>5</v>
      </c>
      <c r="J22" s="4">
        <v>7</v>
      </c>
      <c r="K22" s="4">
        <v>7</v>
      </c>
      <c r="L22" s="4">
        <v>9</v>
      </c>
      <c r="O22" s="4" t="s">
        <v>24</v>
      </c>
      <c r="P22" s="7">
        <f t="shared" si="2"/>
        <v>0.12667364798453498</v>
      </c>
      <c r="Q22" s="7">
        <f t="shared" si="11"/>
        <v>0.17338209161632448</v>
      </c>
      <c r="R22" s="7">
        <f t="shared" si="12"/>
        <v>0.17380914174995793</v>
      </c>
      <c r="S22" s="7">
        <f t="shared" si="13"/>
        <v>0.22627640481942107</v>
      </c>
      <c r="V22" s="4" t="s">
        <v>24</v>
      </c>
      <c r="W22" s="7">
        <f t="shared" si="3"/>
        <v>7.0670275013144518E-2</v>
      </c>
      <c r="X22" s="7">
        <f t="shared" si="4"/>
        <v>4.5659326122509433E-2</v>
      </c>
      <c r="Y22" s="7">
        <f t="shared" si="5"/>
        <v>9.8879675513309246E-3</v>
      </c>
      <c r="Z22" s="7">
        <f t="shared" si="6"/>
        <v>2.7576896643505173E-2</v>
      </c>
      <c r="AB22" s="4" t="s">
        <v>24</v>
      </c>
      <c r="AC22" s="4" t="s">
        <v>67</v>
      </c>
      <c r="AD22" s="4">
        <f t="shared" si="7"/>
        <v>5.9369440749936928E-2</v>
      </c>
      <c r="AE22" s="4" t="s">
        <v>97</v>
      </c>
      <c r="AF22" s="4">
        <f t="shared" si="8"/>
        <v>1.3347921841636485E-2</v>
      </c>
      <c r="AG22" s="4">
        <f t="shared" si="9"/>
        <v>0.18355893786476879</v>
      </c>
      <c r="AH22" s="12">
        <f t="shared" si="10"/>
        <v>27</v>
      </c>
    </row>
    <row r="23" spans="1:34" ht="17.25" x14ac:dyDescent="0.25">
      <c r="A23" s="4" t="s">
        <v>25</v>
      </c>
      <c r="B23" s="4" t="s">
        <v>114</v>
      </c>
      <c r="C23" s="4" t="s">
        <v>114</v>
      </c>
      <c r="D23" s="4" t="s">
        <v>119</v>
      </c>
      <c r="E23" s="4" t="s">
        <v>122</v>
      </c>
      <c r="H23" s="4" t="s">
        <v>25</v>
      </c>
      <c r="I23" s="4">
        <v>5</v>
      </c>
      <c r="J23" s="4">
        <v>7</v>
      </c>
      <c r="K23" s="4">
        <v>9</v>
      </c>
      <c r="L23" s="4">
        <v>5</v>
      </c>
      <c r="O23" s="4" t="s">
        <v>25</v>
      </c>
      <c r="P23" s="7">
        <f t="shared" si="2"/>
        <v>0.12667364798453498</v>
      </c>
      <c r="Q23" s="7">
        <f t="shared" si="11"/>
        <v>0.17338209161632448</v>
      </c>
      <c r="R23" s="7">
        <f t="shared" si="12"/>
        <v>0.22346889653566021</v>
      </c>
      <c r="S23" s="7">
        <f t="shared" si="13"/>
        <v>0.12570911378856725</v>
      </c>
      <c r="V23" s="4" t="s">
        <v>25</v>
      </c>
      <c r="W23" s="7">
        <f t="shared" si="3"/>
        <v>7.0670275013144518E-2</v>
      </c>
      <c r="X23" s="7">
        <f t="shared" si="4"/>
        <v>4.5659326122509433E-2</v>
      </c>
      <c r="Y23" s="7">
        <f t="shared" si="5"/>
        <v>1.2713101137425476E-2</v>
      </c>
      <c r="Z23" s="7">
        <f t="shared" si="6"/>
        <v>1.532049813528065E-2</v>
      </c>
      <c r="AB23" s="4" t="s">
        <v>25</v>
      </c>
      <c r="AC23" s="4" t="s">
        <v>68</v>
      </c>
      <c r="AD23" s="4">
        <f t="shared" si="7"/>
        <v>5.8021804615063323E-2</v>
      </c>
      <c r="AE23" s="4" t="s">
        <v>98</v>
      </c>
      <c r="AF23" s="4">
        <f t="shared" si="8"/>
        <v>1.8770467794402008E-2</v>
      </c>
      <c r="AG23" s="4">
        <f t="shared" si="9"/>
        <v>0.24443172737896973</v>
      </c>
      <c r="AH23" s="12">
        <f t="shared" si="10"/>
        <v>25</v>
      </c>
    </row>
    <row r="24" spans="1:34" ht="17.25" x14ac:dyDescent="0.25">
      <c r="A24" s="4" t="s">
        <v>26</v>
      </c>
      <c r="B24" s="4" t="s">
        <v>114</v>
      </c>
      <c r="C24" s="4" t="s">
        <v>115</v>
      </c>
      <c r="D24" s="4" t="s">
        <v>119</v>
      </c>
      <c r="E24" s="4" t="s">
        <v>122</v>
      </c>
      <c r="H24" s="4" t="s">
        <v>26</v>
      </c>
      <c r="I24" s="4">
        <v>7</v>
      </c>
      <c r="J24" s="4">
        <v>9</v>
      </c>
      <c r="K24" s="4">
        <v>9</v>
      </c>
      <c r="L24" s="4">
        <v>5</v>
      </c>
      <c r="O24" s="4" t="s">
        <v>26</v>
      </c>
      <c r="P24" s="7">
        <f t="shared" si="2"/>
        <v>0.17734310717834897</v>
      </c>
      <c r="Q24" s="7">
        <f t="shared" si="11"/>
        <v>0.22291983207813149</v>
      </c>
      <c r="R24" s="7">
        <f t="shared" si="12"/>
        <v>0.22346889653566021</v>
      </c>
      <c r="S24" s="7">
        <f t="shared" si="13"/>
        <v>0.12570911378856725</v>
      </c>
      <c r="V24" s="4" t="s">
        <v>26</v>
      </c>
      <c r="W24" s="7">
        <f t="shared" si="3"/>
        <v>9.8938385018402325E-2</v>
      </c>
      <c r="X24" s="7">
        <f t="shared" si="4"/>
        <v>5.8704847871797847E-2</v>
      </c>
      <c r="Y24" s="7">
        <f t="shared" si="5"/>
        <v>1.2713101137425476E-2</v>
      </c>
      <c r="Z24" s="7">
        <f t="shared" si="6"/>
        <v>1.532049813528065E-2</v>
      </c>
      <c r="AB24" s="4" t="s">
        <v>26</v>
      </c>
      <c r="AC24" s="4" t="s">
        <v>69</v>
      </c>
      <c r="AD24" s="4">
        <f t="shared" si="7"/>
        <v>2.8268110005257807E-2</v>
      </c>
      <c r="AE24" s="4" t="s">
        <v>99</v>
      </c>
      <c r="AF24" s="4">
        <f t="shared" si="8"/>
        <v>4.0767308196930425E-2</v>
      </c>
      <c r="AG24" s="4">
        <f t="shared" si="9"/>
        <v>0.59052743155017517</v>
      </c>
      <c r="AH24" s="12">
        <f t="shared" si="10"/>
        <v>12</v>
      </c>
    </row>
    <row r="25" spans="1:34" ht="17.25" x14ac:dyDescent="0.25">
      <c r="A25" s="4" t="s">
        <v>27</v>
      </c>
      <c r="B25" s="4" t="s">
        <v>113</v>
      </c>
      <c r="C25" s="4" t="s">
        <v>115</v>
      </c>
      <c r="D25" s="4" t="s">
        <v>118</v>
      </c>
      <c r="E25" s="4" t="s">
        <v>122</v>
      </c>
      <c r="H25" s="4" t="s">
        <v>27</v>
      </c>
      <c r="I25" s="4">
        <v>9</v>
      </c>
      <c r="J25" s="4">
        <v>9</v>
      </c>
      <c r="K25" s="4">
        <v>7</v>
      </c>
      <c r="L25" s="4">
        <v>5</v>
      </c>
      <c r="O25" s="4" t="s">
        <v>27</v>
      </c>
      <c r="P25" s="7">
        <f t="shared" si="2"/>
        <v>0.22801256637216297</v>
      </c>
      <c r="Q25" s="7">
        <f t="shared" si="11"/>
        <v>0.22291983207813149</v>
      </c>
      <c r="R25" s="7">
        <f t="shared" si="12"/>
        <v>0.17380914174995793</v>
      </c>
      <c r="S25" s="7">
        <f t="shared" si="13"/>
        <v>0.12570911378856725</v>
      </c>
      <c r="V25" s="4" t="s">
        <v>27</v>
      </c>
      <c r="W25" s="7">
        <f t="shared" si="3"/>
        <v>0.12720649502366013</v>
      </c>
      <c r="X25" s="7">
        <f t="shared" si="4"/>
        <v>5.8704847871797847E-2</v>
      </c>
      <c r="Y25" s="7">
        <f t="shared" si="5"/>
        <v>9.8879675513309246E-3</v>
      </c>
      <c r="Z25" s="7">
        <f t="shared" si="6"/>
        <v>1.532049813528065E-2</v>
      </c>
      <c r="AB25" s="4" t="s">
        <v>27</v>
      </c>
      <c r="AC25" s="4" t="s">
        <v>70</v>
      </c>
      <c r="AD25" s="4">
        <f t="shared" si="7"/>
        <v>2.8251335860945519E-3</v>
      </c>
      <c r="AE25" s="4" t="s">
        <v>100</v>
      </c>
      <c r="AF25" s="4">
        <f t="shared" si="8"/>
        <v>6.3523912096892635E-2</v>
      </c>
      <c r="AG25" s="4">
        <f t="shared" si="9"/>
        <v>0.95742013231670398</v>
      </c>
      <c r="AH25" s="12">
        <f t="shared" si="10"/>
        <v>1</v>
      </c>
    </row>
    <row r="26" spans="1:34" ht="17.25" x14ac:dyDescent="0.25">
      <c r="A26" s="4" t="s">
        <v>28</v>
      </c>
      <c r="B26" s="4" t="s">
        <v>113</v>
      </c>
      <c r="C26" s="4" t="s">
        <v>114</v>
      </c>
      <c r="D26" s="4" t="s">
        <v>117</v>
      </c>
      <c r="E26" s="4" t="s">
        <v>122</v>
      </c>
      <c r="H26" s="4" t="s">
        <v>28</v>
      </c>
      <c r="I26" s="4">
        <v>9</v>
      </c>
      <c r="J26" s="4">
        <v>7</v>
      </c>
      <c r="K26" s="4">
        <v>5</v>
      </c>
      <c r="L26" s="4">
        <v>5</v>
      </c>
      <c r="O26" s="4" t="s">
        <v>28</v>
      </c>
      <c r="P26" s="7">
        <f t="shared" si="2"/>
        <v>0.22801256637216297</v>
      </c>
      <c r="Q26" s="7">
        <f t="shared" si="11"/>
        <v>0.17338209161632448</v>
      </c>
      <c r="R26" s="7">
        <f t="shared" si="12"/>
        <v>0.12414938696425568</v>
      </c>
      <c r="S26" s="7">
        <f t="shared" si="13"/>
        <v>0.12570911378856725</v>
      </c>
      <c r="V26" s="4" t="s">
        <v>28</v>
      </c>
      <c r="W26" s="7">
        <f t="shared" si="3"/>
        <v>0.12720649502366013</v>
      </c>
      <c r="X26" s="7">
        <f t="shared" si="4"/>
        <v>4.5659326122509433E-2</v>
      </c>
      <c r="Y26" s="7">
        <f t="shared" si="5"/>
        <v>7.0628339652363762E-3</v>
      </c>
      <c r="Z26" s="7">
        <f t="shared" si="6"/>
        <v>1.532049813528065E-2</v>
      </c>
      <c r="AB26" s="4" t="s">
        <v>28</v>
      </c>
      <c r="AC26" s="4" t="s">
        <v>71</v>
      </c>
      <c r="AD26" s="4">
        <f t="shared" si="7"/>
        <v>1.4216580349306047E-2</v>
      </c>
      <c r="AE26" s="4" t="s">
        <v>101</v>
      </c>
      <c r="AF26" s="4">
        <f t="shared" si="8"/>
        <v>5.9302184742056438E-2</v>
      </c>
      <c r="AG26" s="4">
        <f t="shared" si="9"/>
        <v>0.80662650778153078</v>
      </c>
      <c r="AH26" s="12">
        <f t="shared" si="10"/>
        <v>4</v>
      </c>
    </row>
    <row r="27" spans="1:34" ht="17.25" x14ac:dyDescent="0.25">
      <c r="A27" s="4" t="s">
        <v>29</v>
      </c>
      <c r="B27" s="4" t="s">
        <v>114</v>
      </c>
      <c r="C27" s="4" t="s">
        <v>115</v>
      </c>
      <c r="D27" s="4" t="s">
        <v>117</v>
      </c>
      <c r="E27" s="4" t="s">
        <v>120</v>
      </c>
      <c r="H27" s="4" t="s">
        <v>29</v>
      </c>
      <c r="I27" s="4">
        <v>7</v>
      </c>
      <c r="J27" s="4">
        <v>9</v>
      </c>
      <c r="K27" s="4">
        <v>5</v>
      </c>
      <c r="L27" s="4">
        <v>9</v>
      </c>
      <c r="O27" s="4" t="s">
        <v>29</v>
      </c>
      <c r="P27" s="7">
        <f t="shared" si="2"/>
        <v>0.17734310717834897</v>
      </c>
      <c r="Q27" s="7">
        <f t="shared" si="11"/>
        <v>0.22291983207813149</v>
      </c>
      <c r="R27" s="7">
        <f t="shared" si="12"/>
        <v>0.12414938696425568</v>
      </c>
      <c r="S27" s="7">
        <f t="shared" si="13"/>
        <v>0.22627640481942107</v>
      </c>
      <c r="V27" s="4" t="s">
        <v>29</v>
      </c>
      <c r="W27" s="7">
        <f t="shared" si="3"/>
        <v>9.8938385018402325E-2</v>
      </c>
      <c r="X27" s="7">
        <f t="shared" si="4"/>
        <v>5.8704847871797847E-2</v>
      </c>
      <c r="Y27" s="7">
        <f t="shared" si="5"/>
        <v>7.0628339652363762E-3</v>
      </c>
      <c r="Z27" s="7">
        <f t="shared" si="6"/>
        <v>2.7576896643505173E-2</v>
      </c>
      <c r="AB27" s="4" t="s">
        <v>29</v>
      </c>
      <c r="AC27" s="4" t="s">
        <v>72</v>
      </c>
      <c r="AD27" s="4">
        <f t="shared" si="7"/>
        <v>3.1324604814408796E-2</v>
      </c>
      <c r="AE27" s="4" t="s">
        <v>102</v>
      </c>
      <c r="AF27" s="4">
        <f t="shared" si="8"/>
        <v>3.8468540316913304E-2</v>
      </c>
      <c r="AG27" s="4">
        <f t="shared" si="9"/>
        <v>0.55117934926891854</v>
      </c>
      <c r="AH27" s="12">
        <f t="shared" si="10"/>
        <v>15</v>
      </c>
    </row>
    <row r="28" spans="1:34" ht="17.25" x14ac:dyDescent="0.25">
      <c r="A28" s="4" t="s">
        <v>30</v>
      </c>
      <c r="B28" s="4" t="s">
        <v>114</v>
      </c>
      <c r="C28" s="4" t="s">
        <v>116</v>
      </c>
      <c r="D28" s="4" t="s">
        <v>119</v>
      </c>
      <c r="E28" s="4" t="s">
        <v>121</v>
      </c>
      <c r="H28" s="4" t="s">
        <v>30</v>
      </c>
      <c r="I28" s="4">
        <v>5</v>
      </c>
      <c r="J28" s="4">
        <v>5</v>
      </c>
      <c r="K28" s="4">
        <v>9</v>
      </c>
      <c r="L28" s="4">
        <v>7</v>
      </c>
      <c r="O28" s="4" t="s">
        <v>30</v>
      </c>
      <c r="P28" s="7">
        <f t="shared" si="2"/>
        <v>0.12667364798453498</v>
      </c>
      <c r="Q28" s="7">
        <f t="shared" si="11"/>
        <v>0.12384435115451749</v>
      </c>
      <c r="R28" s="7">
        <f t="shared" si="12"/>
        <v>0.22346889653566021</v>
      </c>
      <c r="S28" s="7">
        <f t="shared" si="13"/>
        <v>0.17599275930399416</v>
      </c>
      <c r="V28" s="4" t="s">
        <v>30</v>
      </c>
      <c r="W28" s="7">
        <f t="shared" si="3"/>
        <v>7.0670275013144518E-2</v>
      </c>
      <c r="X28" s="7">
        <f t="shared" si="4"/>
        <v>3.2613804373221027E-2</v>
      </c>
      <c r="Y28" s="7">
        <f t="shared" si="5"/>
        <v>1.2713101137425476E-2</v>
      </c>
      <c r="Z28" s="7">
        <f t="shared" si="6"/>
        <v>2.1448697389392909E-2</v>
      </c>
      <c r="AB28" s="4" t="s">
        <v>30</v>
      </c>
      <c r="AC28" s="4" t="s">
        <v>73</v>
      </c>
      <c r="AD28" s="4">
        <f t="shared" si="7"/>
        <v>6.2567096384762461E-2</v>
      </c>
      <c r="AE28" s="4" t="s">
        <v>103</v>
      </c>
      <c r="AF28" s="4">
        <f t="shared" si="8"/>
        <v>8.3354871012568856E-3</v>
      </c>
      <c r="AG28" s="4">
        <f t="shared" si="9"/>
        <v>0.11756253004378166</v>
      </c>
      <c r="AH28" s="12">
        <f t="shared" si="10"/>
        <v>28</v>
      </c>
    </row>
    <row r="29" spans="1:34" ht="17.25" x14ac:dyDescent="0.25">
      <c r="A29" s="4" t="s">
        <v>31</v>
      </c>
      <c r="B29" s="4" t="s">
        <v>114</v>
      </c>
      <c r="C29" s="4" t="s">
        <v>114</v>
      </c>
      <c r="D29" s="4" t="s">
        <v>118</v>
      </c>
      <c r="E29" s="4" t="s">
        <v>120</v>
      </c>
      <c r="H29" s="4" t="s">
        <v>31</v>
      </c>
      <c r="I29" s="4">
        <v>7</v>
      </c>
      <c r="J29" s="4">
        <v>7</v>
      </c>
      <c r="K29" s="4">
        <v>7</v>
      </c>
      <c r="L29" s="4">
        <v>9</v>
      </c>
      <c r="O29" s="4" t="s">
        <v>31</v>
      </c>
      <c r="P29" s="7">
        <f t="shared" si="2"/>
        <v>0.17734310717834897</v>
      </c>
      <c r="Q29" s="7">
        <f t="shared" si="11"/>
        <v>0.17338209161632448</v>
      </c>
      <c r="R29" s="7">
        <f t="shared" si="12"/>
        <v>0.17380914174995793</v>
      </c>
      <c r="S29" s="7">
        <f t="shared" si="13"/>
        <v>0.22627640481942107</v>
      </c>
      <c r="V29" s="4" t="s">
        <v>31</v>
      </c>
      <c r="W29" s="7">
        <f t="shared" si="3"/>
        <v>9.8938385018402325E-2</v>
      </c>
      <c r="X29" s="7">
        <f t="shared" si="4"/>
        <v>4.5659326122509433E-2</v>
      </c>
      <c r="Y29" s="7">
        <f t="shared" si="5"/>
        <v>9.8879675513309246E-3</v>
      </c>
      <c r="Z29" s="7">
        <f t="shared" si="6"/>
        <v>2.7576896643505173E-2</v>
      </c>
      <c r="AB29" s="4" t="s">
        <v>31</v>
      </c>
      <c r="AC29" s="4" t="s">
        <v>74</v>
      </c>
      <c r="AD29" s="4">
        <f t="shared" si="7"/>
        <v>3.3577855279219387E-2</v>
      </c>
      <c r="AE29" s="4" t="s">
        <v>104</v>
      </c>
      <c r="AF29" s="4">
        <f t="shared" si="8"/>
        <v>3.1261047019570429E-2</v>
      </c>
      <c r="AG29" s="4">
        <f t="shared" si="9"/>
        <v>0.48213411873497897</v>
      </c>
      <c r="AH29" s="12">
        <f t="shared" si="10"/>
        <v>17</v>
      </c>
    </row>
    <row r="30" spans="1:34" ht="17.25" x14ac:dyDescent="0.25">
      <c r="A30" s="4" t="s">
        <v>32</v>
      </c>
      <c r="B30" s="4" t="s">
        <v>114</v>
      </c>
      <c r="C30" s="4" t="s">
        <v>116</v>
      </c>
      <c r="D30" s="4" t="s">
        <v>119</v>
      </c>
      <c r="E30" s="4" t="s">
        <v>122</v>
      </c>
      <c r="H30" s="4" t="s">
        <v>32</v>
      </c>
      <c r="I30" s="4">
        <v>7</v>
      </c>
      <c r="J30" s="4">
        <v>5</v>
      </c>
      <c r="K30" s="4">
        <v>9</v>
      </c>
      <c r="L30" s="4">
        <v>5</v>
      </c>
      <c r="O30" s="4" t="s">
        <v>32</v>
      </c>
      <c r="P30" s="7">
        <f t="shared" si="2"/>
        <v>0.17734310717834897</v>
      </c>
      <c r="Q30" s="7">
        <f t="shared" si="11"/>
        <v>0.12384435115451749</v>
      </c>
      <c r="R30" s="7">
        <f t="shared" si="12"/>
        <v>0.22346889653566021</v>
      </c>
      <c r="S30" s="7">
        <f t="shared" si="13"/>
        <v>0.12570911378856725</v>
      </c>
      <c r="V30" s="4" t="s">
        <v>32</v>
      </c>
      <c r="W30" s="7">
        <f t="shared" si="3"/>
        <v>9.8938385018402325E-2</v>
      </c>
      <c r="X30" s="7">
        <f t="shared" si="4"/>
        <v>3.2613804373221027E-2</v>
      </c>
      <c r="Y30" s="7">
        <f t="shared" si="5"/>
        <v>1.2713101137425476E-2</v>
      </c>
      <c r="Z30" s="7">
        <f t="shared" si="6"/>
        <v>1.532049813528065E-2</v>
      </c>
      <c r="AB30" s="4" t="s">
        <v>32</v>
      </c>
      <c r="AC30" s="4" t="s">
        <v>75</v>
      </c>
      <c r="AD30" s="4">
        <f t="shared" si="7"/>
        <v>3.8468540316913304E-2</v>
      </c>
      <c r="AE30" s="4" t="s">
        <v>105</v>
      </c>
      <c r="AF30" s="4">
        <f t="shared" si="8"/>
        <v>3.1324604814408796E-2</v>
      </c>
      <c r="AG30" s="4">
        <f t="shared" si="9"/>
        <v>0.44882065073108152</v>
      </c>
      <c r="AH30" s="12">
        <f t="shared" si="10"/>
        <v>18</v>
      </c>
    </row>
    <row r="31" spans="1:34" ht="17.25" x14ac:dyDescent="0.25">
      <c r="A31" s="4" t="s">
        <v>33</v>
      </c>
      <c r="B31" s="4" t="s">
        <v>113</v>
      </c>
      <c r="C31" s="4" t="s">
        <v>114</v>
      </c>
      <c r="D31" s="4" t="s">
        <v>118</v>
      </c>
      <c r="E31" s="4" t="s">
        <v>121</v>
      </c>
      <c r="H31" s="4" t="s">
        <v>33</v>
      </c>
      <c r="I31" s="4">
        <v>9</v>
      </c>
      <c r="J31" s="4">
        <v>7</v>
      </c>
      <c r="K31" s="4">
        <v>7</v>
      </c>
      <c r="L31" s="4">
        <v>7</v>
      </c>
      <c r="O31" s="4" t="s">
        <v>33</v>
      </c>
      <c r="P31" s="7">
        <f t="shared" si="2"/>
        <v>0.22801256637216297</v>
      </c>
      <c r="Q31" s="7">
        <f t="shared" si="11"/>
        <v>0.17338209161632448</v>
      </c>
      <c r="R31" s="7">
        <f t="shared" si="12"/>
        <v>0.17380914174995793</v>
      </c>
      <c r="S31" s="7">
        <f t="shared" si="13"/>
        <v>0.17599275930399416</v>
      </c>
      <c r="V31" s="17" t="s">
        <v>33</v>
      </c>
      <c r="W31" s="7">
        <f t="shared" si="3"/>
        <v>0.12720649502366013</v>
      </c>
      <c r="X31" s="7">
        <f t="shared" si="4"/>
        <v>4.5659326122509433E-2</v>
      </c>
      <c r="Y31" s="7">
        <f t="shared" si="5"/>
        <v>9.8879675513309246E-3</v>
      </c>
      <c r="Z31" s="7">
        <f t="shared" si="6"/>
        <v>2.1448697389392909E-2</v>
      </c>
      <c r="AB31" s="17" t="s">
        <v>33</v>
      </c>
      <c r="AC31" s="4" t="s">
        <v>76</v>
      </c>
      <c r="AD31" s="4">
        <f t="shared" si="7"/>
        <v>1.4687472334902916E-2</v>
      </c>
      <c r="AE31" s="4" t="s">
        <v>106</v>
      </c>
      <c r="AF31" s="4">
        <f t="shared" si="8"/>
        <v>5.8412892555205348E-2</v>
      </c>
      <c r="AG31" s="4">
        <f t="shared" si="9"/>
        <v>0.7990779887763545</v>
      </c>
      <c r="AH31" s="12">
        <f t="shared" si="10"/>
        <v>5</v>
      </c>
    </row>
    <row r="32" spans="1:34" ht="17.25" x14ac:dyDescent="0.25">
      <c r="A32" s="4" t="s">
        <v>34</v>
      </c>
      <c r="B32" s="4" t="s">
        <v>114</v>
      </c>
      <c r="C32" s="4" t="s">
        <v>115</v>
      </c>
      <c r="D32" s="4" t="s">
        <v>118</v>
      </c>
      <c r="E32" s="4" t="s">
        <v>120</v>
      </c>
      <c r="H32" s="4" t="s">
        <v>34</v>
      </c>
      <c r="I32" s="4">
        <v>5</v>
      </c>
      <c r="J32" s="4">
        <v>9</v>
      </c>
      <c r="K32" s="4">
        <v>7</v>
      </c>
      <c r="L32" s="4">
        <v>9</v>
      </c>
      <c r="O32" s="4" t="s">
        <v>34</v>
      </c>
      <c r="P32" s="7">
        <f t="shared" si="2"/>
        <v>0.12667364798453498</v>
      </c>
      <c r="Q32" s="7">
        <f t="shared" si="11"/>
        <v>0.22291983207813149</v>
      </c>
      <c r="R32" s="7">
        <f t="shared" si="12"/>
        <v>0.17380914174995793</v>
      </c>
      <c r="S32" s="7">
        <f t="shared" si="13"/>
        <v>0.22627640481942107</v>
      </c>
      <c r="V32" s="20" t="s">
        <v>34</v>
      </c>
      <c r="W32" s="7">
        <f t="shared" si="3"/>
        <v>7.0670275013144518E-2</v>
      </c>
      <c r="X32" s="7">
        <f t="shared" si="4"/>
        <v>5.8704847871797847E-2</v>
      </c>
      <c r="Y32" s="7">
        <f t="shared" si="5"/>
        <v>9.8879675513309246E-3</v>
      </c>
      <c r="Z32" s="7">
        <f t="shared" si="6"/>
        <v>2.7576896643505173E-2</v>
      </c>
      <c r="AB32" s="20" t="s">
        <v>34</v>
      </c>
      <c r="AC32" s="4" t="s">
        <v>77</v>
      </c>
      <c r="AD32" s="4">
        <f t="shared" si="7"/>
        <v>5.7918432793447668E-2</v>
      </c>
      <c r="AE32" s="4" t="s">
        <v>107</v>
      </c>
      <c r="AF32" s="4">
        <f t="shared" si="8"/>
        <v>2.6243550267140061E-2</v>
      </c>
      <c r="AG32" s="4">
        <f t="shared" si="9"/>
        <v>0.31182190952234906</v>
      </c>
      <c r="AH32" s="12">
        <f t="shared" si="10"/>
        <v>24</v>
      </c>
    </row>
    <row r="33" spans="15:26" x14ac:dyDescent="0.25">
      <c r="O33" s="16" t="s">
        <v>43</v>
      </c>
      <c r="P33" s="8">
        <f>'Criteria weights'!L2</f>
        <v>0.55789247517188689</v>
      </c>
      <c r="Q33" s="8">
        <f>'Criteria weights'!L3</f>
        <v>0.26334511077158135</v>
      </c>
      <c r="R33" s="8">
        <f>'Criteria weights'!L4</f>
        <v>5.68898013750955E-2</v>
      </c>
      <c r="S33" s="8">
        <f>'Criteria weights'!L5</f>
        <v>0.12187261268143622</v>
      </c>
      <c r="V33" s="18"/>
      <c r="W33" s="19"/>
      <c r="X33" s="19"/>
      <c r="Y33" s="19"/>
      <c r="Z33" s="19"/>
    </row>
    <row r="35" spans="15:26" x14ac:dyDescent="0.25">
      <c r="V35" s="4" t="s">
        <v>46</v>
      </c>
      <c r="W35" s="8">
        <f>MAX(W3:W32)</f>
        <v>0.12720649502366013</v>
      </c>
      <c r="X35" s="8">
        <f t="shared" ref="X35:Y35" si="14">MAX(X3:X32)</f>
        <v>5.8704847871797847E-2</v>
      </c>
      <c r="Y35" s="8">
        <f t="shared" si="14"/>
        <v>1.2713101137425476E-2</v>
      </c>
      <c r="Z35" s="8">
        <f>MIN(Z3:Z32)</f>
        <v>1.532049813528065E-2</v>
      </c>
    </row>
    <row r="36" spans="15:26" x14ac:dyDescent="0.25">
      <c r="V36" s="4" t="s">
        <v>47</v>
      </c>
      <c r="W36" s="8">
        <f>MIN(W3:W32)</f>
        <v>7.0670275013144518E-2</v>
      </c>
      <c r="X36" s="8">
        <f t="shared" ref="X36:Y36" si="15">MIN(X3:X32)</f>
        <v>3.2613804373221027E-2</v>
      </c>
      <c r="Y36" s="8">
        <f t="shared" si="15"/>
        <v>7.0628339652363762E-3</v>
      </c>
      <c r="Z36" s="8">
        <f>MAX(Z3:Z32)</f>
        <v>2.7576896643505173E-2</v>
      </c>
    </row>
  </sheetData>
  <mergeCells count="8">
    <mergeCell ref="AH1:AH2"/>
    <mergeCell ref="A1:E1"/>
    <mergeCell ref="H1:L1"/>
    <mergeCell ref="O1:S1"/>
    <mergeCell ref="V1:Z1"/>
    <mergeCell ref="AC1:AG1"/>
    <mergeCell ref="AC2:AD2"/>
    <mergeCell ref="AE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Criteria weights</vt:lpstr>
      <vt:lpstr>Evaluation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</dc:creator>
  <cp:lastModifiedBy>Djordje</cp:lastModifiedBy>
  <dcterms:created xsi:type="dcterms:W3CDTF">2016-04-26T05:04:52Z</dcterms:created>
  <dcterms:modified xsi:type="dcterms:W3CDTF">2016-04-26T11:16:12Z</dcterms:modified>
</cp:coreProperties>
</file>